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838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'Foglio1'!$A$1:$BH$52</definedName>
  </definedNames>
  <calcPr fullCalcOnLoad="1"/>
</workbook>
</file>

<file path=xl/sharedStrings.xml><?xml version="1.0" encoding="utf-8"?>
<sst xmlns="http://schemas.openxmlformats.org/spreadsheetml/2006/main" count="242" uniqueCount="164">
  <si>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</si>
  <si>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</si>
  <si>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</si>
  <si>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</si>
  <si>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</si>
  <si>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</si>
  <si>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</si>
  <si>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</si>
  <si>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</si>
  <si>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</si>
  <si>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</si>
  <si>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</si>
  <si>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</si>
  <si>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</si>
  <si>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</si>
  <si>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</si>
  <si>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</si>
  <si>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</si>
  <si>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</si>
  <si>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</si>
  <si>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</si>
  <si>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H*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</si>
  <si>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</si>
  <si>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</si>
  <si>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</si>
  <si>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</si>
  <si>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</si>
  <si>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</si>
  <si>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</si>
  <si>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</si>
  <si>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</si>
  <si>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</si>
  <si>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 xml:space="preserve"> *N.B.:Se C+D+E+F+G+H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</si>
  <si>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</si>
  <si>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</si>
  <si>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</si>
  <si>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</si>
  <si>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</si>
  <si>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</si>
  <si>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</si>
  <si>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</si>
  <si>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</si>
  <si>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</si>
  <si>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</si>
  <si>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</si>
  <si>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</si>
  <si>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</si>
  <si>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</si>
  <si>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</si>
  <si>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</si>
  <si>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</si>
  <si>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</si>
  <si>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</si>
  <si>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</si>
  <si>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</si>
  <si>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</si>
  <si>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</si>
  <si>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</si>
  <si>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</si>
  <si>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</si>
  <si>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</si>
  <si>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</si>
  <si>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</si>
  <si>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</si>
  <si>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</si>
  <si>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</si>
  <si>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</si>
  <si>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</si>
  <si>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</si>
  <si>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</si>
  <si>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</si>
  <si>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</si>
  <si>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</si>
  <si>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</si>
  <si>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</si>
  <si>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</si>
  <si>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</si>
  <si>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</si>
  <si>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</si>
  <si>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</si>
  <si>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</si>
  <si>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</si>
  <si>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</si>
  <si>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</si>
  <si>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</si>
  <si>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</si>
  <si>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</si>
  <si>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</si>
  <si>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</si>
  <si>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</si>
  <si>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</si>
  <si>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</si>
  <si>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</si>
  <si>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</si>
  <si>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</si>
  <si>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</si>
  <si>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</si>
  <si>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</si>
  <si>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</si>
  <si>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</si>
  <si>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</si>
  <si>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</si>
  <si>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</si>
  <si>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</si>
  <si>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IL DIRIGENTE SCOLASTICO</t>
  </si>
  <si>
    <t>,</t>
  </si>
  <si>
    <t xml:space="preserve"> </t>
  </si>
  <si>
    <t>CARDAMONE</t>
  </si>
  <si>
    <t>CHIARA</t>
  </si>
  <si>
    <t>SI</t>
  </si>
  <si>
    <t>FAZIO</t>
  </si>
  <si>
    <t>MARINA</t>
  </si>
  <si>
    <t>BEVACQUA</t>
  </si>
  <si>
    <t>VINCENZINA</t>
  </si>
  <si>
    <t>VARANO SAVERIO MARIO</t>
  </si>
  <si>
    <t>D'URZO</t>
  </si>
  <si>
    <t>DINA</t>
  </si>
  <si>
    <t xml:space="preserve">COSTANZO </t>
  </si>
  <si>
    <t>GIUSEPPE</t>
  </si>
  <si>
    <t>CAROTENUTO</t>
  </si>
  <si>
    <t>ANNA MARIA</t>
  </si>
  <si>
    <t>MASCARO</t>
  </si>
  <si>
    <t>MARIA</t>
  </si>
  <si>
    <t>SCICCHITANO</t>
  </si>
  <si>
    <t>OLGA</t>
  </si>
  <si>
    <t>MIRANTE</t>
  </si>
  <si>
    <t>ANITA</t>
  </si>
  <si>
    <t>MAROTTA</t>
  </si>
  <si>
    <t>ADA ROSETTA</t>
  </si>
  <si>
    <t>LIO</t>
  </si>
  <si>
    <t>ADA MARIA</t>
  </si>
  <si>
    <t>ARCURI MARIA SOLIDEA</t>
  </si>
  <si>
    <t>PASCUZZI</t>
  </si>
  <si>
    <t>BONACCI</t>
  </si>
  <si>
    <t>GIUSEPPINA</t>
  </si>
  <si>
    <t>SPINOSA</t>
  </si>
  <si>
    <t>PIERINA</t>
  </si>
  <si>
    <t>GRECO</t>
  </si>
  <si>
    <t>MARIA ROSA</t>
  </si>
  <si>
    <t>GENNACCARO</t>
  </si>
  <si>
    <t>LILIANA</t>
  </si>
  <si>
    <t>SIRIANNI</t>
  </si>
  <si>
    <t>ALBA</t>
  </si>
  <si>
    <t>SCALISE</t>
  </si>
  <si>
    <t>FELICIA</t>
  </si>
  <si>
    <t>CIMINO</t>
  </si>
  <si>
    <t>CATERINA</t>
  </si>
  <si>
    <t>CERRA</t>
  </si>
  <si>
    <t>ANTONELLA</t>
  </si>
  <si>
    <t>BONACCURSO</t>
  </si>
  <si>
    <t>MAMMOLA</t>
  </si>
  <si>
    <t>MANCUSO</t>
  </si>
  <si>
    <t>ROSANNA</t>
  </si>
  <si>
    <t xml:space="preserve">CRISTOFARO </t>
  </si>
  <si>
    <t>ANNAMARIA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</si>
  <si>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2015/16 </t>
    </r>
  </si>
  <si>
    <t>GAGLIARDI</t>
  </si>
  <si>
    <t>EDOARDO</t>
  </si>
  <si>
    <r>
      <t xml:space="preserve">NOTA:  Le </t>
    </r>
    <r>
      <rPr>
        <b/>
        <sz val="12"/>
        <color indexed="10"/>
        <rFont val="Arial"/>
        <family val="2"/>
      </rPr>
      <t xml:space="preserve"> Inss. LIO FILOMENA e MAIOLO ELENA - non sono state inserite in graduatoria perché beneficiarie della legge 104.</t>
    </r>
  </si>
  <si>
    <t xml:space="preserve">    Dott.ssa Roberta Ferrari</t>
  </si>
  <si>
    <t>Serrastretta,    10 Aprile 2015</t>
  </si>
  <si>
    <t>LA  PRESENTE GRADUATORIA E' DEFINITIVA,  AVVERSO LA STESSA E' ESPERIBILE RICORSO AL T.A.R. O RICORSO STRAORDINARIO AL CAPO DELLO STATO, SECONDO LA NORMATIVA VIGENTE.</t>
  </si>
  <si>
    <t xml:space="preserve">           Firma autografa sostituita a mezzo stampa art.1 comma 87 Legge n. 549/95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</si>
  <si>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2015/2016 (P</t>
    </r>
    <r>
      <rPr>
        <b/>
        <i/>
        <sz val="10"/>
        <rFont val="Arial"/>
        <family val="2"/>
      </rPr>
      <t xml:space="preserve">osti di Scuola Primaria)    PROT. N. 1668  del  10 Aprile 2015 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</si>
</sst>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4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centerContinuous" vertical="center"/>
      <protection/>
    </xf>
    <xf numFmtId="0" fontId="15" fillId="33" borderId="17" xfId="0" applyFont="1" applyFill="1" applyBorder="1" applyAlignment="1" applyProtection="1">
      <alignment horizontal="centerContinuous" vertical="center"/>
      <protection/>
    </xf>
    <xf numFmtId="0" fontId="15" fillId="0" borderId="16" xfId="0" applyFont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17" fillId="0" borderId="16" xfId="0" applyFont="1" applyBorder="1" applyAlignment="1" applyProtection="1">
      <alignment horizontal="centerContinuous" vertical="center"/>
      <protection/>
    </xf>
    <xf numFmtId="0" fontId="16" fillId="0" borderId="24" xfId="0" applyFont="1" applyBorder="1" applyAlignment="1" applyProtection="1">
      <alignment horizontal="centerContinuous" vertical="center" wrapText="1"/>
      <protection/>
    </xf>
    <xf numFmtId="0" fontId="17" fillId="0" borderId="17" xfId="0" applyFont="1" applyBorder="1" applyAlignment="1" applyProtection="1">
      <alignment horizontal="centerContinuous" vertical="center" wrapText="1"/>
      <protection/>
    </xf>
    <xf numFmtId="0" fontId="15" fillId="34" borderId="21" xfId="0" applyFont="1" applyFill="1" applyBorder="1" applyAlignment="1" applyProtection="1">
      <alignment/>
      <protection/>
    </xf>
    <xf numFmtId="0" fontId="15" fillId="33" borderId="22" xfId="0" applyFont="1" applyFill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35" borderId="17" xfId="0" applyFont="1" applyFill="1" applyBorder="1" applyAlignment="1" applyProtection="1">
      <alignment textRotation="90" wrapText="1"/>
      <protection/>
    </xf>
    <xf numFmtId="0" fontId="18" fillId="0" borderId="17" xfId="0" applyFont="1" applyBorder="1" applyAlignment="1" applyProtection="1">
      <alignment textRotation="90" wrapText="1"/>
      <protection/>
    </xf>
    <xf numFmtId="0" fontId="18" fillId="0" borderId="25" xfId="0" applyFont="1" applyBorder="1" applyAlignment="1" applyProtection="1">
      <alignment horizontal="right" vertical="justify" textRotation="90" wrapText="1"/>
      <protection/>
    </xf>
    <xf numFmtId="0" fontId="15" fillId="35" borderId="25" xfId="0" applyFont="1" applyFill="1" applyBorder="1" applyAlignment="1" applyProtection="1">
      <alignment horizontal="right" vertical="justify" textRotation="90" wrapText="1"/>
      <protection/>
    </xf>
    <xf numFmtId="0" fontId="20" fillId="0" borderId="25" xfId="0" applyFont="1" applyBorder="1" applyAlignment="1" applyProtection="1">
      <alignment horizontal="left" vertical="center" textRotation="90" wrapText="1"/>
      <protection/>
    </xf>
    <xf numFmtId="0" fontId="18" fillId="0" borderId="25" xfId="0" applyFont="1" applyBorder="1" applyAlignment="1" applyProtection="1">
      <alignment textRotation="90" wrapText="1"/>
      <protection/>
    </xf>
    <xf numFmtId="0" fontId="15" fillId="35" borderId="16" xfId="0" applyFont="1" applyFill="1" applyBorder="1" applyAlignment="1" applyProtection="1">
      <alignment textRotation="90" wrapText="1"/>
      <protection/>
    </xf>
    <xf numFmtId="0" fontId="18" fillId="0" borderId="23" xfId="0" applyFont="1" applyBorder="1" applyAlignment="1" applyProtection="1">
      <alignment textRotation="90" wrapText="1"/>
      <protection/>
    </xf>
    <xf numFmtId="0" fontId="15" fillId="35" borderId="25" xfId="0" applyFont="1" applyFill="1" applyBorder="1" applyAlignment="1" applyProtection="1">
      <alignment textRotation="90" wrapText="1"/>
      <protection/>
    </xf>
    <xf numFmtId="0" fontId="22" fillId="0" borderId="26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 textRotation="90" wrapText="1"/>
      <protection/>
    </xf>
    <xf numFmtId="0" fontId="15" fillId="35" borderId="27" xfId="0" applyFont="1" applyFill="1" applyBorder="1" applyAlignment="1" applyProtection="1">
      <alignment textRotation="90" wrapText="1"/>
      <protection/>
    </xf>
    <xf numFmtId="0" fontId="18" fillId="34" borderId="28" xfId="0" applyFont="1" applyFill="1" applyBorder="1" applyAlignment="1" applyProtection="1">
      <alignment textRotation="90" wrapText="1"/>
      <protection/>
    </xf>
    <xf numFmtId="0" fontId="18" fillId="0" borderId="24" xfId="0" applyFont="1" applyBorder="1" applyAlignment="1" applyProtection="1">
      <alignment textRotation="90" wrapText="1"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18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5" fillId="0" borderId="20" xfId="0" applyFont="1" applyBorder="1" applyAlignment="1" applyProtection="1">
      <alignment horizontal="center"/>
      <protection/>
    </xf>
    <xf numFmtId="49" fontId="24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31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/>
      <protection/>
    </xf>
    <xf numFmtId="49" fontId="15" fillId="0" borderId="33" xfId="0" applyNumberFormat="1" applyFont="1" applyFill="1" applyBorder="1" applyAlignment="1" applyProtection="1">
      <alignment horizontal="center"/>
      <protection/>
    </xf>
    <xf numFmtId="49" fontId="15" fillId="35" borderId="34" xfId="0" applyNumberFormat="1" applyFont="1" applyFill="1" applyBorder="1" applyAlignment="1" applyProtection="1">
      <alignment/>
      <protection/>
    </xf>
    <xf numFmtId="49" fontId="15" fillId="0" borderId="35" xfId="0" applyNumberFormat="1" applyFont="1" applyFill="1" applyBorder="1" applyAlignment="1" applyProtection="1">
      <alignment horizontal="center"/>
      <protection/>
    </xf>
    <xf numFmtId="49" fontId="15" fillId="35" borderId="35" xfId="0" applyNumberFormat="1" applyFont="1" applyFill="1" applyBorder="1" applyAlignment="1" applyProtection="1">
      <alignment horizontal="center"/>
      <protection/>
    </xf>
    <xf numFmtId="49" fontId="23" fillId="0" borderId="32" xfId="0" applyNumberFormat="1" applyFont="1" applyFill="1" applyBorder="1" applyAlignment="1" applyProtection="1">
      <alignment horizontal="center"/>
      <protection/>
    </xf>
    <xf numFmtId="49" fontId="15" fillId="35" borderId="32" xfId="0" applyNumberFormat="1" applyFont="1" applyFill="1" applyBorder="1" applyAlignment="1" applyProtection="1">
      <alignment horizontal="center"/>
      <protection/>
    </xf>
    <xf numFmtId="49" fontId="15" fillId="0" borderId="32" xfId="0" applyNumberFormat="1" applyFont="1" applyFill="1" applyBorder="1" applyAlignment="1" applyProtection="1">
      <alignment horizontal="center"/>
      <protection/>
    </xf>
    <xf numFmtId="49" fontId="15" fillId="0" borderId="36" xfId="0" applyNumberFormat="1" applyFont="1" applyFill="1" applyBorder="1" applyAlignment="1" applyProtection="1">
      <alignment horizontal="center"/>
      <protection/>
    </xf>
    <xf numFmtId="49" fontId="15" fillId="34" borderId="37" xfId="0" applyNumberFormat="1" applyFont="1" applyFill="1" applyBorder="1" applyAlignment="1" applyProtection="1">
      <alignment horizontal="center"/>
      <protection/>
    </xf>
    <xf numFmtId="49" fontId="15" fillId="35" borderId="34" xfId="0" applyNumberFormat="1" applyFont="1" applyFill="1" applyBorder="1" applyAlignment="1" applyProtection="1">
      <alignment horizontal="center"/>
      <protection/>
    </xf>
    <xf numFmtId="49" fontId="15" fillId="35" borderId="36" xfId="0" applyNumberFormat="1" applyFont="1" applyFill="1" applyBorder="1" applyAlignment="1" applyProtection="1">
      <alignment horizontal="center"/>
      <protection/>
    </xf>
    <xf numFmtId="49" fontId="15" fillId="34" borderId="3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68" fillId="0" borderId="20" xfId="0" applyFont="1" applyFill="1" applyBorder="1" applyAlignment="1" applyProtection="1">
      <alignment horizontal="center"/>
      <protection locked="0"/>
    </xf>
    <xf numFmtId="0" fontId="69" fillId="0" borderId="26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68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Fill="1" applyAlignment="1">
      <alignment/>
    </xf>
    <xf numFmtId="0" fontId="70" fillId="0" borderId="23" xfId="0" applyFont="1" applyFill="1" applyBorder="1" applyAlignment="1" applyProtection="1">
      <alignment/>
      <protection locked="0"/>
    </xf>
    <xf numFmtId="0" fontId="71" fillId="0" borderId="16" xfId="0" applyFont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center"/>
      <protection/>
    </xf>
    <xf numFmtId="0" fontId="15" fillId="0" borderId="25" xfId="0" applyFont="1" applyFill="1" applyBorder="1" applyAlignment="1" applyProtection="1">
      <alignment/>
      <protection locked="0"/>
    </xf>
    <xf numFmtId="0" fontId="30" fillId="0" borderId="25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30" fillId="35" borderId="25" xfId="0" applyFont="1" applyFill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center"/>
      <protection/>
    </xf>
    <xf numFmtId="0" fontId="15" fillId="35" borderId="25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0" fontId="30" fillId="0" borderId="25" xfId="0" applyFont="1" applyFill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 horizontal="center"/>
      <protection hidden="1"/>
    </xf>
    <xf numFmtId="0" fontId="30" fillId="34" borderId="25" xfId="0" applyFont="1" applyFill="1" applyBorder="1" applyAlignment="1" applyProtection="1">
      <alignment horizontal="center"/>
      <protection/>
    </xf>
    <xf numFmtId="0" fontId="15" fillId="34" borderId="25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1" fontId="7" fillId="0" borderId="25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0" fillId="34" borderId="2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5" fillId="0" borderId="25" xfId="0" applyFont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30" fillId="0" borderId="16" xfId="0" applyFont="1" applyBorder="1" applyAlignment="1" applyProtection="1">
      <alignment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32" xfId="0" applyFont="1" applyFill="1" applyBorder="1" applyAlignment="1" applyProtection="1">
      <alignment horizontal="center" vertical="center" textRotation="90"/>
      <protection/>
    </xf>
    <xf numFmtId="0" fontId="9" fillId="0" borderId="38" xfId="0" applyFont="1" applyFill="1" applyBorder="1" applyAlignment="1" applyProtection="1">
      <alignment horizontal="center" vertical="center" textRotation="90"/>
      <protection/>
    </xf>
    <xf numFmtId="0" fontId="9" fillId="0" borderId="39" xfId="0" applyFont="1" applyFill="1" applyBorder="1" applyAlignment="1" applyProtection="1">
      <alignment horizontal="center" vertical="center" textRotation="90"/>
      <protection/>
    </xf>
    <xf numFmtId="0" fontId="27" fillId="0" borderId="0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27" fillId="0" borderId="0" xfId="0" applyFont="1" applyFill="1" applyBorder="1" applyAlignment="1" applyProtection="1">
      <alignment/>
      <protection locked="0"/>
    </xf>
    <xf numFmtId="0" fontId="73" fillId="0" borderId="25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right" vertical="justify" textRotation="90" wrapText="1"/>
      <protection/>
    </xf>
    <xf numFmtId="0" fontId="18" fillId="0" borderId="21" xfId="0" applyFont="1" applyBorder="1" applyAlignment="1" applyProtection="1">
      <alignment horizontal="right" vertical="justify" textRotation="90" wrapText="1"/>
      <protection/>
    </xf>
    <xf numFmtId="0" fontId="18" fillId="0" borderId="28" xfId="0" applyFont="1" applyBorder="1" applyAlignment="1" applyProtection="1">
      <alignment horizontal="right" vertical="justify" textRotation="90" wrapText="1"/>
      <protection/>
    </xf>
    <xf numFmtId="0" fontId="27" fillId="0" borderId="18" xfId="0" applyFont="1" applyFill="1" applyBorder="1" applyAlignment="1">
      <alignment/>
    </xf>
    <xf numFmtId="0" fontId="0" fillId="0" borderId="26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8"/>
  <sheetViews>
    <sheetView tabSelected="1" zoomScalePageLayoutView="0" workbookViewId="0" topLeftCell="A1">
      <pane ySplit="5" topLeftCell="A43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2.281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57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customWidth="1"/>
    <col min="42" max="42" width="4.140625" style="0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6" customWidth="1"/>
    <col min="61" max="61" width="6.28125" style="96" customWidth="1"/>
  </cols>
  <sheetData>
    <row r="1" spans="2:59" ht="17.25" thickBot="1">
      <c r="B1" s="1"/>
      <c r="C1" s="1"/>
      <c r="D1" s="2"/>
      <c r="E1" s="3"/>
      <c r="F1" s="4" t="s">
        <v>163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78" t="s">
        <v>33</v>
      </c>
      <c r="B2" s="184" t="s">
        <v>34</v>
      </c>
      <c r="C2" s="184" t="s">
        <v>35</v>
      </c>
      <c r="D2" s="187" t="s">
        <v>36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90"/>
      <c r="BF2" s="174" t="s">
        <v>77</v>
      </c>
      <c r="BG2" s="7"/>
      <c r="BH2" s="191"/>
      <c r="BI2" s="172"/>
    </row>
    <row r="3" spans="1:61" ht="12.75" customHeight="1">
      <c r="A3" s="179"/>
      <c r="B3" s="185"/>
      <c r="C3" s="185"/>
      <c r="D3" s="188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5</v>
      </c>
      <c r="AS3" s="27"/>
      <c r="AT3" s="37" t="s">
        <v>16</v>
      </c>
      <c r="AU3" s="27"/>
      <c r="AV3" s="37" t="s">
        <v>17</v>
      </c>
      <c r="AW3" s="27"/>
      <c r="AX3" s="24" t="s">
        <v>18</v>
      </c>
      <c r="AY3" s="30"/>
      <c r="AZ3" s="24" t="s">
        <v>19</v>
      </c>
      <c r="BA3" s="30"/>
      <c r="BB3" s="24" t="s">
        <v>20</v>
      </c>
      <c r="BC3" s="30"/>
      <c r="BD3" s="38" t="s">
        <v>21</v>
      </c>
      <c r="BE3" s="91"/>
      <c r="BF3" s="175"/>
      <c r="BG3" s="21"/>
      <c r="BH3" s="191"/>
      <c r="BI3" s="173"/>
    </row>
    <row r="4" spans="1:61" ht="18" customHeight="1" thickBot="1">
      <c r="A4" s="179"/>
      <c r="B4" s="185"/>
      <c r="C4" s="185"/>
      <c r="D4" s="188"/>
      <c r="E4" s="39" t="s">
        <v>22</v>
      </c>
      <c r="F4" s="40"/>
      <c r="G4" s="41" t="s">
        <v>23</v>
      </c>
      <c r="H4" s="40"/>
      <c r="I4" s="42" t="s">
        <v>24</v>
      </c>
      <c r="J4" s="40"/>
      <c r="K4" s="43" t="s">
        <v>25</v>
      </c>
      <c r="L4" s="44"/>
      <c r="M4" s="45" t="s">
        <v>26</v>
      </c>
      <c r="N4" s="46"/>
      <c r="O4" s="42" t="s">
        <v>27</v>
      </c>
      <c r="P4" s="47"/>
      <c r="Q4" s="48"/>
      <c r="R4" s="40"/>
      <c r="S4" s="42" t="s">
        <v>28</v>
      </c>
      <c r="T4" s="47"/>
      <c r="U4" s="48"/>
      <c r="V4" s="40"/>
      <c r="W4" s="45" t="s">
        <v>29</v>
      </c>
      <c r="X4" s="40"/>
      <c r="Y4" s="48" t="s">
        <v>30</v>
      </c>
      <c r="Z4" s="49"/>
      <c r="AA4" s="48"/>
      <c r="AB4" s="47"/>
      <c r="AC4" s="50" t="s">
        <v>31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32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2"/>
      <c r="BF4" s="175"/>
      <c r="BG4" s="7"/>
      <c r="BH4" s="191"/>
      <c r="BI4" s="173"/>
    </row>
    <row r="5" spans="1:61" ht="111" customHeight="1">
      <c r="A5" s="180"/>
      <c r="B5" s="186"/>
      <c r="C5" s="186"/>
      <c r="D5" s="189"/>
      <c r="E5" s="58" t="s">
        <v>37</v>
      </c>
      <c r="F5" s="59" t="s">
        <v>38</v>
      </c>
      <c r="G5" s="58" t="s">
        <v>37</v>
      </c>
      <c r="H5" s="60" t="s">
        <v>39</v>
      </c>
      <c r="I5" s="61" t="s">
        <v>40</v>
      </c>
      <c r="J5" s="62" t="s">
        <v>41</v>
      </c>
      <c r="K5" s="61" t="s">
        <v>42</v>
      </c>
      <c r="L5" s="62" t="s">
        <v>43</v>
      </c>
      <c r="M5" s="61" t="s">
        <v>44</v>
      </c>
      <c r="N5" s="62" t="s">
        <v>45</v>
      </c>
      <c r="O5" s="58" t="s">
        <v>37</v>
      </c>
      <c r="P5" s="63" t="s">
        <v>46</v>
      </c>
      <c r="Q5" s="58" t="s">
        <v>37</v>
      </c>
      <c r="R5" s="63" t="s">
        <v>47</v>
      </c>
      <c r="S5" s="58" t="s">
        <v>37</v>
      </c>
      <c r="T5" s="63" t="s">
        <v>48</v>
      </c>
      <c r="U5" s="58" t="s">
        <v>37</v>
      </c>
      <c r="V5" s="63" t="s">
        <v>49</v>
      </c>
      <c r="W5" s="58" t="s">
        <v>37</v>
      </c>
      <c r="X5" s="63" t="s">
        <v>50</v>
      </c>
      <c r="Y5" s="64" t="s">
        <v>51</v>
      </c>
      <c r="Z5" s="63" t="s">
        <v>52</v>
      </c>
      <c r="AA5" s="64" t="s">
        <v>51</v>
      </c>
      <c r="AB5" s="65" t="s">
        <v>53</v>
      </c>
      <c r="AC5" s="66" t="s">
        <v>51</v>
      </c>
      <c r="AD5" s="67" t="s">
        <v>54</v>
      </c>
      <c r="AE5" s="68" t="s">
        <v>55</v>
      </c>
      <c r="AF5" s="69" t="s">
        <v>51</v>
      </c>
      <c r="AG5" s="59" t="s">
        <v>56</v>
      </c>
      <c r="AH5" s="58" t="s">
        <v>57</v>
      </c>
      <c r="AI5" s="63" t="s">
        <v>58</v>
      </c>
      <c r="AJ5" s="58" t="s">
        <v>59</v>
      </c>
      <c r="AK5" s="63" t="s">
        <v>60</v>
      </c>
      <c r="AL5" s="64" t="s">
        <v>51</v>
      </c>
      <c r="AM5" s="65" t="s">
        <v>61</v>
      </c>
      <c r="AN5" s="70" t="s">
        <v>62</v>
      </c>
      <c r="AO5" s="64" t="s">
        <v>63</v>
      </c>
      <c r="AP5" s="63" t="s">
        <v>64</v>
      </c>
      <c r="AQ5" s="64" t="s">
        <v>51</v>
      </c>
      <c r="AR5" s="63" t="s">
        <v>65</v>
      </c>
      <c r="AS5" s="66" t="s">
        <v>66</v>
      </c>
      <c r="AT5" s="63" t="s">
        <v>67</v>
      </c>
      <c r="AU5" s="66" t="s">
        <v>68</v>
      </c>
      <c r="AV5" s="63" t="s">
        <v>69</v>
      </c>
      <c r="AW5" s="66" t="s">
        <v>70</v>
      </c>
      <c r="AX5" s="63" t="s">
        <v>71</v>
      </c>
      <c r="AY5" s="66" t="s">
        <v>72</v>
      </c>
      <c r="AZ5" s="63" t="s">
        <v>73</v>
      </c>
      <c r="BA5" s="64" t="s">
        <v>51</v>
      </c>
      <c r="BB5" s="63" t="s">
        <v>74</v>
      </c>
      <c r="BC5" s="64" t="s">
        <v>51</v>
      </c>
      <c r="BD5" s="71" t="s">
        <v>75</v>
      </c>
      <c r="BE5" s="89" t="s">
        <v>76</v>
      </c>
      <c r="BF5" s="176"/>
      <c r="BG5" s="94" t="s">
        <v>78</v>
      </c>
      <c r="BH5" s="191"/>
      <c r="BI5" s="173"/>
    </row>
    <row r="6" spans="1:60" ht="18" thickBot="1">
      <c r="A6" s="110"/>
      <c r="B6" s="111"/>
      <c r="C6" s="111"/>
      <c r="D6" s="112"/>
      <c r="E6" s="113"/>
      <c r="F6" s="114" t="s">
        <v>79</v>
      </c>
      <c r="G6" s="115"/>
      <c r="H6" s="114" t="s">
        <v>79</v>
      </c>
      <c r="I6" s="114"/>
      <c r="J6" s="116" t="s">
        <v>80</v>
      </c>
      <c r="K6" s="117"/>
      <c r="L6" s="116" t="s">
        <v>80</v>
      </c>
      <c r="M6" s="117"/>
      <c r="N6" s="118" t="s">
        <v>81</v>
      </c>
      <c r="O6" s="117"/>
      <c r="P6" s="118" t="s">
        <v>82</v>
      </c>
      <c r="Q6" s="117"/>
      <c r="R6" s="118" t="s">
        <v>83</v>
      </c>
      <c r="S6" s="117"/>
      <c r="T6" s="118" t="s">
        <v>84</v>
      </c>
      <c r="U6" s="117"/>
      <c r="V6" s="118" t="s">
        <v>81</v>
      </c>
      <c r="W6" s="117"/>
      <c r="X6" s="118" t="s">
        <v>83</v>
      </c>
      <c r="Y6" s="117"/>
      <c r="Z6" s="118" t="s">
        <v>85</v>
      </c>
      <c r="AA6" s="117"/>
      <c r="AB6" s="119" t="s">
        <v>86</v>
      </c>
      <c r="AC6" s="117"/>
      <c r="AD6" s="119" t="s">
        <v>87</v>
      </c>
      <c r="AE6" s="120"/>
      <c r="AF6" s="121"/>
      <c r="AG6" s="114" t="s">
        <v>88</v>
      </c>
      <c r="AH6" s="115"/>
      <c r="AI6" s="118" t="s">
        <v>89</v>
      </c>
      <c r="AJ6" s="117"/>
      <c r="AK6" s="118" t="s">
        <v>81</v>
      </c>
      <c r="AL6" s="122"/>
      <c r="AM6" s="119" t="s">
        <v>88</v>
      </c>
      <c r="AN6" s="120"/>
      <c r="AO6" s="121"/>
      <c r="AP6" s="114" t="s">
        <v>90</v>
      </c>
      <c r="AQ6" s="115"/>
      <c r="AR6" s="118" t="s">
        <v>91</v>
      </c>
      <c r="AS6" s="117"/>
      <c r="AT6" s="118" t="s">
        <v>92</v>
      </c>
      <c r="AU6" s="117"/>
      <c r="AV6" s="118" t="s">
        <v>81</v>
      </c>
      <c r="AW6" s="117"/>
      <c r="AX6" s="118" t="s">
        <v>93</v>
      </c>
      <c r="AY6" s="117"/>
      <c r="AZ6" s="118" t="s">
        <v>92</v>
      </c>
      <c r="BA6" s="117"/>
      <c r="BB6" s="118" t="s">
        <v>94</v>
      </c>
      <c r="BC6" s="122"/>
      <c r="BD6" s="119" t="s">
        <v>95</v>
      </c>
      <c r="BE6" s="123"/>
      <c r="BF6" s="118"/>
      <c r="BG6" s="95"/>
      <c r="BH6" s="97"/>
    </row>
    <row r="7" spans="1:61" s="108" customFormat="1" ht="14.25" thickBot="1">
      <c r="A7" s="143">
        <v>1</v>
      </c>
      <c r="B7" s="144" t="s">
        <v>129</v>
      </c>
      <c r="C7" s="144" t="s">
        <v>130</v>
      </c>
      <c r="D7" s="145">
        <v>54</v>
      </c>
      <c r="E7" s="146">
        <v>38</v>
      </c>
      <c r="F7" s="147">
        <f aca="true" t="shared" si="0" ref="F7:F31">E7*6</f>
        <v>228</v>
      </c>
      <c r="G7" s="148">
        <v>1</v>
      </c>
      <c r="H7" s="149">
        <f aca="true" t="shared" si="1" ref="H7:H31">G7*6</f>
        <v>6</v>
      </c>
      <c r="I7" s="146">
        <v>2</v>
      </c>
      <c r="J7" s="150">
        <f>I7*3</f>
        <v>6</v>
      </c>
      <c r="K7" s="148">
        <v>1</v>
      </c>
      <c r="L7" s="151">
        <f>K7*3</f>
        <v>3</v>
      </c>
      <c r="M7" s="148"/>
      <c r="N7" s="149">
        <f aca="true" t="shared" si="2" ref="N7:N31">M7*3</f>
        <v>0</v>
      </c>
      <c r="O7" s="148"/>
      <c r="P7" s="149">
        <f aca="true" t="shared" si="3" ref="P7:P31">O7*0.5</f>
        <v>0</v>
      </c>
      <c r="Q7" s="148"/>
      <c r="R7" s="149">
        <f aca="true" t="shared" si="4" ref="R7:R31">Q7</f>
        <v>0</v>
      </c>
      <c r="S7" s="146">
        <v>5</v>
      </c>
      <c r="T7" s="147">
        <f aca="true" t="shared" si="5" ref="T7:T31">IF(S7&gt;5,10,S7*2)</f>
        <v>10</v>
      </c>
      <c r="U7" s="146">
        <v>13</v>
      </c>
      <c r="V7" s="147">
        <f aca="true" t="shared" si="6" ref="V7:V31">U7*3</f>
        <v>39</v>
      </c>
      <c r="W7" s="146"/>
      <c r="X7" s="147">
        <f aca="true" t="shared" si="7" ref="X7:X20">W7</f>
        <v>0</v>
      </c>
      <c r="Y7" s="148"/>
      <c r="Z7" s="149">
        <f aca="true" t="shared" si="8" ref="Z7:Z31">IF(Y7="si",1.5,0)</f>
        <v>0</v>
      </c>
      <c r="AA7" s="148"/>
      <c r="AB7" s="149">
        <f aca="true" t="shared" si="9" ref="AB7:AB31">IF(AA7="si",3,0)</f>
        <v>0</v>
      </c>
      <c r="AC7" s="148" t="s">
        <v>109</v>
      </c>
      <c r="AD7" s="147">
        <f aca="true" t="shared" si="10" ref="AD7:AD31">IF(AC7="si",10,0)</f>
        <v>10</v>
      </c>
      <c r="AE7" s="152">
        <f aca="true" t="shared" si="11" ref="AE7:AE31">F7+H7+J7+L7+N7+P7+R7+T7+V7+X7+Z7+AB7+AD7</f>
        <v>302</v>
      </c>
      <c r="AF7" s="148" t="s">
        <v>109</v>
      </c>
      <c r="AG7" s="147">
        <f aca="true" t="shared" si="12" ref="AG7:AG31">IF(AF7="si",6,0)</f>
        <v>6</v>
      </c>
      <c r="AH7" s="148"/>
      <c r="AI7" s="149">
        <f aca="true" t="shared" si="13" ref="AI7:AI24">AH7*4</f>
        <v>0</v>
      </c>
      <c r="AJ7" s="146"/>
      <c r="AK7" s="147">
        <f aca="true" t="shared" si="14" ref="AK7:AK31">AJ7*3</f>
        <v>0</v>
      </c>
      <c r="AL7" s="148"/>
      <c r="AM7" s="149">
        <f aca="true" t="shared" si="15" ref="AM7:AM31">IF(AL7="si",6,0)</f>
        <v>0</v>
      </c>
      <c r="AN7" s="152">
        <f aca="true" t="shared" si="16" ref="AN7:AN31">AG7+AI7+AK7+AM7</f>
        <v>6</v>
      </c>
      <c r="AO7" s="148"/>
      <c r="AP7" s="149">
        <f aca="true" t="shared" si="17" ref="AP7:AP31">AO7*3</f>
        <v>0</v>
      </c>
      <c r="AQ7" s="148" t="s">
        <v>109</v>
      </c>
      <c r="AR7" s="147">
        <f aca="true" t="shared" si="18" ref="AR7:AR31">IF(AQ7="si",12,0)</f>
        <v>12</v>
      </c>
      <c r="AS7" s="148"/>
      <c r="AT7" s="149">
        <f aca="true" t="shared" si="19" ref="AT7:AT17">AS7*5</f>
        <v>0</v>
      </c>
      <c r="AU7" s="148"/>
      <c r="AV7" s="149">
        <f aca="true" t="shared" si="20" ref="AV7:AV31">AU7*3</f>
        <v>0</v>
      </c>
      <c r="AW7" s="148"/>
      <c r="AX7" s="149">
        <f aca="true" t="shared" si="21" ref="AX7:AX31">AW7</f>
        <v>0</v>
      </c>
      <c r="AY7" s="146"/>
      <c r="AZ7" s="147">
        <f aca="true" t="shared" si="22" ref="AZ7:AZ31">AY7*5</f>
        <v>0</v>
      </c>
      <c r="BA7" s="148"/>
      <c r="BB7" s="149">
        <f aca="true" t="shared" si="23" ref="BB7:BB31">IF(BA7="si",5,0)</f>
        <v>0</v>
      </c>
      <c r="BC7" s="148"/>
      <c r="BD7" s="149">
        <f>IF(BC7="si",1,0)</f>
        <v>0</v>
      </c>
      <c r="BE7" s="153">
        <f aca="true" t="shared" si="24" ref="BE7:BE31">SUM(AP7+AR7+AT7+AV7+AX7+AZ7+BB7+BD7)</f>
        <v>12</v>
      </c>
      <c r="BF7" s="154">
        <f aca="true" t="shared" si="25" ref="BF7:BF31">AE7+AN7+BE7</f>
        <v>320</v>
      </c>
      <c r="BG7" s="155"/>
      <c r="BH7" s="156"/>
      <c r="BI7" s="157"/>
    </row>
    <row r="8" spans="1:61" s="108" customFormat="1" ht="14.25" thickBot="1">
      <c r="A8" s="143">
        <v>2</v>
      </c>
      <c r="B8" s="144" t="s">
        <v>115</v>
      </c>
      <c r="C8" s="144" t="s">
        <v>116</v>
      </c>
      <c r="D8" s="145">
        <v>53</v>
      </c>
      <c r="E8" s="146">
        <v>32</v>
      </c>
      <c r="F8" s="147">
        <f t="shared" si="0"/>
        <v>192</v>
      </c>
      <c r="G8" s="148"/>
      <c r="H8" s="149">
        <f t="shared" si="1"/>
        <v>0</v>
      </c>
      <c r="I8" s="146">
        <v>6</v>
      </c>
      <c r="J8" s="150">
        <v>16</v>
      </c>
      <c r="K8" s="148"/>
      <c r="L8" s="151">
        <f>K8*3</f>
        <v>0</v>
      </c>
      <c r="M8" s="148"/>
      <c r="N8" s="149">
        <f t="shared" si="2"/>
        <v>0</v>
      </c>
      <c r="O8" s="148"/>
      <c r="P8" s="149">
        <f t="shared" si="3"/>
        <v>0</v>
      </c>
      <c r="Q8" s="148"/>
      <c r="R8" s="149">
        <f t="shared" si="4"/>
        <v>0</v>
      </c>
      <c r="S8" s="146">
        <v>5</v>
      </c>
      <c r="T8" s="147">
        <f t="shared" si="5"/>
        <v>10</v>
      </c>
      <c r="U8" s="146">
        <v>17</v>
      </c>
      <c r="V8" s="147">
        <f t="shared" si="6"/>
        <v>51</v>
      </c>
      <c r="W8" s="146">
        <v>8</v>
      </c>
      <c r="X8" s="147">
        <f t="shared" si="7"/>
        <v>8</v>
      </c>
      <c r="Y8" s="148"/>
      <c r="Z8" s="149">
        <f t="shared" si="8"/>
        <v>0</v>
      </c>
      <c r="AA8" s="148"/>
      <c r="AB8" s="149">
        <f t="shared" si="9"/>
        <v>0</v>
      </c>
      <c r="AC8" s="148" t="s">
        <v>109</v>
      </c>
      <c r="AD8" s="147">
        <f t="shared" si="10"/>
        <v>10</v>
      </c>
      <c r="AE8" s="152">
        <f t="shared" si="11"/>
        <v>287</v>
      </c>
      <c r="AF8" s="148" t="s">
        <v>109</v>
      </c>
      <c r="AG8" s="147">
        <f t="shared" si="12"/>
        <v>6</v>
      </c>
      <c r="AH8" s="148"/>
      <c r="AI8" s="149">
        <f t="shared" si="13"/>
        <v>0</v>
      </c>
      <c r="AJ8" s="146"/>
      <c r="AK8" s="147">
        <f t="shared" si="14"/>
        <v>0</v>
      </c>
      <c r="AL8" s="148"/>
      <c r="AM8" s="149">
        <f t="shared" si="15"/>
        <v>0</v>
      </c>
      <c r="AN8" s="152">
        <f t="shared" si="16"/>
        <v>6</v>
      </c>
      <c r="AO8" s="148"/>
      <c r="AP8" s="149">
        <f t="shared" si="17"/>
        <v>0</v>
      </c>
      <c r="AQ8" s="148" t="s">
        <v>109</v>
      </c>
      <c r="AR8" s="147">
        <f t="shared" si="18"/>
        <v>12</v>
      </c>
      <c r="AS8" s="148"/>
      <c r="AT8" s="149">
        <f t="shared" si="19"/>
        <v>0</v>
      </c>
      <c r="AU8" s="148"/>
      <c r="AV8" s="149">
        <f t="shared" si="20"/>
        <v>0</v>
      </c>
      <c r="AW8" s="148"/>
      <c r="AX8" s="149">
        <f t="shared" si="21"/>
        <v>0</v>
      </c>
      <c r="AY8" s="146"/>
      <c r="AZ8" s="147">
        <f t="shared" si="22"/>
        <v>0</v>
      </c>
      <c r="BA8" s="148"/>
      <c r="BB8" s="149">
        <f t="shared" si="23"/>
        <v>0</v>
      </c>
      <c r="BC8" s="148"/>
      <c r="BD8" s="149">
        <f>IF(BC8="si",1,0)</f>
        <v>0</v>
      </c>
      <c r="BE8" s="153">
        <f t="shared" si="24"/>
        <v>12</v>
      </c>
      <c r="BF8" s="154">
        <f t="shared" si="25"/>
        <v>305</v>
      </c>
      <c r="BG8" s="155"/>
      <c r="BH8" s="156"/>
      <c r="BI8" s="157"/>
    </row>
    <row r="9" spans="1:61" s="108" customFormat="1" ht="14.25" thickBot="1">
      <c r="A9" s="143">
        <v>3</v>
      </c>
      <c r="B9" s="144" t="s">
        <v>139</v>
      </c>
      <c r="C9" s="144" t="s">
        <v>140</v>
      </c>
      <c r="D9" s="145">
        <v>56</v>
      </c>
      <c r="E9" s="146">
        <v>29</v>
      </c>
      <c r="F9" s="147">
        <f t="shared" si="0"/>
        <v>174</v>
      </c>
      <c r="G9" s="148"/>
      <c r="H9" s="149">
        <f t="shared" si="1"/>
        <v>0</v>
      </c>
      <c r="I9" s="146">
        <v>5</v>
      </c>
      <c r="J9" s="150">
        <v>14</v>
      </c>
      <c r="K9" s="148">
        <v>3</v>
      </c>
      <c r="L9" s="151">
        <f aca="true" t="shared" si="26" ref="L9:L31">K9*3</f>
        <v>9</v>
      </c>
      <c r="M9" s="148">
        <v>3</v>
      </c>
      <c r="N9" s="149">
        <f t="shared" si="2"/>
        <v>9</v>
      </c>
      <c r="O9" s="148"/>
      <c r="P9" s="149">
        <f t="shared" si="3"/>
        <v>0</v>
      </c>
      <c r="Q9" s="148">
        <v>2</v>
      </c>
      <c r="R9" s="149">
        <f t="shared" si="4"/>
        <v>2</v>
      </c>
      <c r="S9" s="146">
        <v>5</v>
      </c>
      <c r="T9" s="147">
        <f t="shared" si="5"/>
        <v>10</v>
      </c>
      <c r="U9" s="146">
        <v>13</v>
      </c>
      <c r="V9" s="147">
        <f t="shared" si="6"/>
        <v>39</v>
      </c>
      <c r="W9" s="146"/>
      <c r="X9" s="147">
        <f t="shared" si="7"/>
        <v>0</v>
      </c>
      <c r="Y9" s="148"/>
      <c r="Z9" s="149">
        <f t="shared" si="8"/>
        <v>0</v>
      </c>
      <c r="AA9" s="148"/>
      <c r="AB9" s="149">
        <f t="shared" si="9"/>
        <v>0</v>
      </c>
      <c r="AC9" s="148" t="s">
        <v>109</v>
      </c>
      <c r="AD9" s="147">
        <f t="shared" si="10"/>
        <v>10</v>
      </c>
      <c r="AE9" s="152">
        <f t="shared" si="11"/>
        <v>267</v>
      </c>
      <c r="AF9" s="148" t="s">
        <v>109</v>
      </c>
      <c r="AG9" s="147">
        <f t="shared" si="12"/>
        <v>6</v>
      </c>
      <c r="AH9" s="148"/>
      <c r="AI9" s="149">
        <f t="shared" si="13"/>
        <v>0</v>
      </c>
      <c r="AJ9" s="146"/>
      <c r="AK9" s="147">
        <f t="shared" si="14"/>
        <v>0</v>
      </c>
      <c r="AL9" s="148"/>
      <c r="AM9" s="149">
        <f t="shared" si="15"/>
        <v>0</v>
      </c>
      <c r="AN9" s="152">
        <f t="shared" si="16"/>
        <v>6</v>
      </c>
      <c r="AO9" s="148"/>
      <c r="AP9" s="149">
        <f t="shared" si="17"/>
        <v>0</v>
      </c>
      <c r="AQ9" s="148" t="s">
        <v>109</v>
      </c>
      <c r="AR9" s="147">
        <f t="shared" si="18"/>
        <v>12</v>
      </c>
      <c r="AS9" s="148"/>
      <c r="AT9" s="149">
        <f t="shared" si="19"/>
        <v>0</v>
      </c>
      <c r="AU9" s="148"/>
      <c r="AV9" s="149">
        <f t="shared" si="20"/>
        <v>0</v>
      </c>
      <c r="AW9" s="148"/>
      <c r="AX9" s="149">
        <f t="shared" si="21"/>
        <v>0</v>
      </c>
      <c r="AY9" s="146"/>
      <c r="AZ9" s="147">
        <f t="shared" si="22"/>
        <v>0</v>
      </c>
      <c r="BA9" s="148"/>
      <c r="BB9" s="149">
        <f t="shared" si="23"/>
        <v>0</v>
      </c>
      <c r="BC9" s="148" t="s">
        <v>109</v>
      </c>
      <c r="BD9" s="149">
        <f>IF(BC9="si",1,0)</f>
        <v>1</v>
      </c>
      <c r="BE9" s="153">
        <f t="shared" si="24"/>
        <v>13</v>
      </c>
      <c r="BF9" s="158">
        <f t="shared" si="25"/>
        <v>286</v>
      </c>
      <c r="BG9" s="159"/>
      <c r="BH9" s="156"/>
      <c r="BI9" s="157"/>
    </row>
    <row r="10" spans="1:61" s="108" customFormat="1" ht="14.25" thickBot="1">
      <c r="A10" s="143">
        <v>4</v>
      </c>
      <c r="B10" s="144" t="s">
        <v>125</v>
      </c>
      <c r="C10" s="144" t="s">
        <v>126</v>
      </c>
      <c r="D10" s="145">
        <v>57</v>
      </c>
      <c r="E10" s="146">
        <v>31</v>
      </c>
      <c r="F10" s="147">
        <f t="shared" si="0"/>
        <v>186</v>
      </c>
      <c r="G10" s="148"/>
      <c r="H10" s="149">
        <f t="shared" si="1"/>
        <v>0</v>
      </c>
      <c r="I10" s="146">
        <v>4</v>
      </c>
      <c r="J10" s="150">
        <f>I10*3</f>
        <v>12</v>
      </c>
      <c r="K10" s="148"/>
      <c r="L10" s="151">
        <f t="shared" si="26"/>
        <v>0</v>
      </c>
      <c r="M10" s="148"/>
      <c r="N10" s="149">
        <f t="shared" si="2"/>
        <v>0</v>
      </c>
      <c r="O10" s="148"/>
      <c r="P10" s="149">
        <f t="shared" si="3"/>
        <v>0</v>
      </c>
      <c r="Q10" s="148"/>
      <c r="R10" s="149">
        <f t="shared" si="4"/>
        <v>0</v>
      </c>
      <c r="S10" s="146">
        <v>5</v>
      </c>
      <c r="T10" s="147">
        <f t="shared" si="5"/>
        <v>10</v>
      </c>
      <c r="U10" s="146">
        <v>12</v>
      </c>
      <c r="V10" s="147">
        <f t="shared" si="6"/>
        <v>36</v>
      </c>
      <c r="W10" s="146"/>
      <c r="X10" s="147">
        <f t="shared" si="7"/>
        <v>0</v>
      </c>
      <c r="Y10" s="148"/>
      <c r="Z10" s="149">
        <f t="shared" si="8"/>
        <v>0</v>
      </c>
      <c r="AA10" s="148"/>
      <c r="AB10" s="149">
        <f t="shared" si="9"/>
        <v>0</v>
      </c>
      <c r="AC10" s="148" t="s">
        <v>109</v>
      </c>
      <c r="AD10" s="147">
        <f t="shared" si="10"/>
        <v>10</v>
      </c>
      <c r="AE10" s="152">
        <f t="shared" si="11"/>
        <v>254</v>
      </c>
      <c r="AF10" s="148" t="s">
        <v>109</v>
      </c>
      <c r="AG10" s="147">
        <f t="shared" si="12"/>
        <v>6</v>
      </c>
      <c r="AH10" s="148"/>
      <c r="AI10" s="149">
        <f t="shared" si="13"/>
        <v>0</v>
      </c>
      <c r="AJ10" s="146">
        <v>1</v>
      </c>
      <c r="AK10" s="147">
        <f t="shared" si="14"/>
        <v>3</v>
      </c>
      <c r="AL10" s="148"/>
      <c r="AM10" s="149">
        <f t="shared" si="15"/>
        <v>0</v>
      </c>
      <c r="AN10" s="152">
        <f t="shared" si="16"/>
        <v>9</v>
      </c>
      <c r="AO10" s="148"/>
      <c r="AP10" s="149">
        <f t="shared" si="17"/>
        <v>0</v>
      </c>
      <c r="AQ10" s="148" t="s">
        <v>109</v>
      </c>
      <c r="AR10" s="147">
        <f t="shared" si="18"/>
        <v>12</v>
      </c>
      <c r="AS10" s="148"/>
      <c r="AT10" s="149">
        <f t="shared" si="19"/>
        <v>0</v>
      </c>
      <c r="AU10" s="148"/>
      <c r="AV10" s="149">
        <f t="shared" si="20"/>
        <v>0</v>
      </c>
      <c r="AW10" s="148"/>
      <c r="AX10" s="149">
        <f t="shared" si="21"/>
        <v>0</v>
      </c>
      <c r="AY10" s="146"/>
      <c r="AZ10" s="147">
        <f t="shared" si="22"/>
        <v>0</v>
      </c>
      <c r="BA10" s="148"/>
      <c r="BB10" s="149">
        <f t="shared" si="23"/>
        <v>0</v>
      </c>
      <c r="BC10" s="148"/>
      <c r="BD10" s="149">
        <f>IF(BC10="si",1,0)</f>
        <v>0</v>
      </c>
      <c r="BE10" s="153">
        <f t="shared" si="24"/>
        <v>12</v>
      </c>
      <c r="BF10" s="154">
        <f t="shared" si="25"/>
        <v>275</v>
      </c>
      <c r="BG10" s="155"/>
      <c r="BH10" s="156"/>
      <c r="BI10" s="157"/>
    </row>
    <row r="11" spans="1:61" s="108" customFormat="1" ht="14.25" thickBot="1">
      <c r="A11" s="143">
        <v>5</v>
      </c>
      <c r="B11" s="144" t="s">
        <v>112</v>
      </c>
      <c r="C11" s="144" t="s">
        <v>113</v>
      </c>
      <c r="D11" s="145">
        <v>56</v>
      </c>
      <c r="E11" s="146">
        <v>32</v>
      </c>
      <c r="F11" s="147">
        <f>E11*6</f>
        <v>192</v>
      </c>
      <c r="G11" s="148">
        <v>1</v>
      </c>
      <c r="H11" s="149">
        <f>G11*6</f>
        <v>6</v>
      </c>
      <c r="I11" s="146">
        <v>2</v>
      </c>
      <c r="J11" s="150">
        <f>I11*3</f>
        <v>6</v>
      </c>
      <c r="K11" s="148"/>
      <c r="L11" s="151">
        <f>K11*3</f>
        <v>0</v>
      </c>
      <c r="M11" s="148"/>
      <c r="N11" s="149">
        <f>M11*3</f>
        <v>0</v>
      </c>
      <c r="O11" s="148"/>
      <c r="P11" s="149">
        <f>O11*0.5</f>
        <v>0</v>
      </c>
      <c r="Q11" s="148"/>
      <c r="R11" s="149">
        <f>Q11</f>
        <v>0</v>
      </c>
      <c r="S11" s="146">
        <v>5</v>
      </c>
      <c r="T11" s="147">
        <f>IF(S11&gt;5,10,S11*2)</f>
        <v>10</v>
      </c>
      <c r="U11" s="146">
        <v>10</v>
      </c>
      <c r="V11" s="147">
        <f>U11*3</f>
        <v>30</v>
      </c>
      <c r="W11" s="146"/>
      <c r="X11" s="147">
        <f>W11</f>
        <v>0</v>
      </c>
      <c r="Y11" s="148"/>
      <c r="Z11" s="149">
        <f>IF(Y11="si",1.5,0)</f>
        <v>0</v>
      </c>
      <c r="AA11" s="148"/>
      <c r="AB11" s="149">
        <f>IF(AA11="si",3,0)</f>
        <v>0</v>
      </c>
      <c r="AC11" s="148" t="s">
        <v>109</v>
      </c>
      <c r="AD11" s="147">
        <f>IF(AC11="si",10,0)</f>
        <v>10</v>
      </c>
      <c r="AE11" s="152">
        <f>F11+H11+J11+L11+N11+P11+R11+T11+V11+X11+Z11+AB11+AD11</f>
        <v>254</v>
      </c>
      <c r="AF11" s="148" t="s">
        <v>109</v>
      </c>
      <c r="AG11" s="147">
        <f>IF(AF11="si",6,0)</f>
        <v>6</v>
      </c>
      <c r="AH11" s="148"/>
      <c r="AI11" s="149">
        <f>AH11*4</f>
        <v>0</v>
      </c>
      <c r="AJ11" s="146"/>
      <c r="AK11" s="147">
        <f>AJ11*3</f>
        <v>0</v>
      </c>
      <c r="AL11" s="148"/>
      <c r="AM11" s="149">
        <f>IF(AL11="si",6,0)</f>
        <v>0</v>
      </c>
      <c r="AN11" s="152">
        <f>AG11+AI11+AK11+AM11</f>
        <v>6</v>
      </c>
      <c r="AO11" s="148"/>
      <c r="AP11" s="149">
        <f>AO11*3</f>
        <v>0</v>
      </c>
      <c r="AQ11" s="148" t="s">
        <v>109</v>
      </c>
      <c r="AR11" s="147">
        <f>IF(AQ11="si",12,0)</f>
        <v>12</v>
      </c>
      <c r="AS11" s="148"/>
      <c r="AT11" s="149">
        <f>AS11*5</f>
        <v>0</v>
      </c>
      <c r="AU11" s="148"/>
      <c r="AV11" s="149">
        <f>AU11*3</f>
        <v>0</v>
      </c>
      <c r="AW11" s="148"/>
      <c r="AX11" s="149">
        <f>AW11</f>
        <v>0</v>
      </c>
      <c r="AY11" s="146"/>
      <c r="AZ11" s="147">
        <f>AY11*5</f>
        <v>0</v>
      </c>
      <c r="BA11" s="148"/>
      <c r="BB11" s="149">
        <f>IF(BA11="si",5,0)</f>
        <v>0</v>
      </c>
      <c r="BC11" s="148"/>
      <c r="BD11" s="149"/>
      <c r="BE11" s="153">
        <f>SUM(AP11+AR11+AT11+AV11+AX11+AZ11+BB11+BD11)</f>
        <v>12</v>
      </c>
      <c r="BF11" s="154">
        <f>AE11+AN11+BE11</f>
        <v>272</v>
      </c>
      <c r="BG11" s="160"/>
      <c r="BH11" s="161"/>
      <c r="BI11" s="109"/>
    </row>
    <row r="12" spans="1:61" s="108" customFormat="1" ht="14.25" thickBot="1">
      <c r="A12" s="143">
        <v>6</v>
      </c>
      <c r="B12" s="144" t="s">
        <v>127</v>
      </c>
      <c r="C12" s="144" t="s">
        <v>128</v>
      </c>
      <c r="D12" s="145">
        <v>55</v>
      </c>
      <c r="E12" s="146">
        <v>32</v>
      </c>
      <c r="F12" s="147">
        <f>E12*6</f>
        <v>192</v>
      </c>
      <c r="G12" s="148"/>
      <c r="H12" s="149">
        <f>G12*6</f>
        <v>0</v>
      </c>
      <c r="I12" s="146">
        <v>2</v>
      </c>
      <c r="J12" s="150">
        <f>I12*3</f>
        <v>6</v>
      </c>
      <c r="K12" s="148"/>
      <c r="L12" s="151">
        <f>K12*3</f>
        <v>0</v>
      </c>
      <c r="M12" s="148"/>
      <c r="N12" s="149">
        <f>M12*3</f>
        <v>0</v>
      </c>
      <c r="O12" s="148"/>
      <c r="P12" s="149">
        <f>O12*0.5</f>
        <v>0</v>
      </c>
      <c r="Q12" s="148"/>
      <c r="R12" s="149">
        <f>Q12</f>
        <v>0</v>
      </c>
      <c r="S12" s="146">
        <v>5</v>
      </c>
      <c r="T12" s="147">
        <f>IF(S12&gt;5,10,S12*2)</f>
        <v>10</v>
      </c>
      <c r="U12" s="146">
        <v>11</v>
      </c>
      <c r="V12" s="147">
        <f>U12*3</f>
        <v>33</v>
      </c>
      <c r="W12" s="146">
        <v>1</v>
      </c>
      <c r="X12" s="147">
        <f>W12</f>
        <v>1</v>
      </c>
      <c r="Y12" s="148"/>
      <c r="Z12" s="149">
        <f>IF(Y12="si",1.5,0)</f>
        <v>0</v>
      </c>
      <c r="AA12" s="148"/>
      <c r="AB12" s="149">
        <f>IF(AA12="si",3,0)</f>
        <v>0</v>
      </c>
      <c r="AC12" s="148" t="s">
        <v>109</v>
      </c>
      <c r="AD12" s="147">
        <f>IF(AC12="si",10,0)</f>
        <v>10</v>
      </c>
      <c r="AE12" s="152">
        <f>F12+H12+J12+L12+N12+P12+R12+T12+V12+X12+Z12+AB12+AD12</f>
        <v>252</v>
      </c>
      <c r="AF12" s="148" t="s">
        <v>109</v>
      </c>
      <c r="AG12" s="147">
        <f>IF(AF12="si",6,0)</f>
        <v>6</v>
      </c>
      <c r="AH12" s="148"/>
      <c r="AI12" s="149">
        <f>AH12*4</f>
        <v>0</v>
      </c>
      <c r="AJ12" s="146"/>
      <c r="AK12" s="147">
        <f>AJ12*3</f>
        <v>0</v>
      </c>
      <c r="AL12" s="148"/>
      <c r="AM12" s="149">
        <f>IF(AL12="si",6,0)</f>
        <v>0</v>
      </c>
      <c r="AN12" s="152">
        <f>AG12+AI12+AK12+AM12</f>
        <v>6</v>
      </c>
      <c r="AO12" s="148"/>
      <c r="AP12" s="149">
        <f>AO12*3</f>
        <v>0</v>
      </c>
      <c r="AQ12" s="148" t="s">
        <v>109</v>
      </c>
      <c r="AR12" s="147">
        <f>IF(AQ12="si",12,0)</f>
        <v>12</v>
      </c>
      <c r="AS12" s="148"/>
      <c r="AT12" s="149">
        <f>AS12*5</f>
        <v>0</v>
      </c>
      <c r="AU12" s="148"/>
      <c r="AV12" s="149">
        <f>AU12*3</f>
        <v>0</v>
      </c>
      <c r="AW12" s="148"/>
      <c r="AX12" s="149">
        <f>AW12</f>
        <v>0</v>
      </c>
      <c r="AY12" s="146"/>
      <c r="AZ12" s="147">
        <f>AY12*5</f>
        <v>0</v>
      </c>
      <c r="BA12" s="148"/>
      <c r="BB12" s="149">
        <f>IF(BA12="si",5,0)</f>
        <v>0</v>
      </c>
      <c r="BC12" s="148" t="s">
        <v>109</v>
      </c>
      <c r="BD12" s="149">
        <f>IF(BC12="si",1,0)</f>
        <v>1</v>
      </c>
      <c r="BE12" s="153">
        <f>SUM(AP12+AR12+AT12+AV12+AX12+AZ12+BB12+BD12)</f>
        <v>13</v>
      </c>
      <c r="BF12" s="154">
        <f>AE12+AN12+BE12</f>
        <v>271</v>
      </c>
      <c r="BG12" s="155"/>
      <c r="BH12" s="156"/>
      <c r="BI12" s="157"/>
    </row>
    <row r="13" spans="1:61" s="108" customFormat="1" ht="13.5">
      <c r="A13" s="143">
        <v>7</v>
      </c>
      <c r="B13" s="144" t="s">
        <v>107</v>
      </c>
      <c r="C13" s="144" t="s">
        <v>108</v>
      </c>
      <c r="D13" s="145">
        <v>61</v>
      </c>
      <c r="E13" s="146">
        <v>31</v>
      </c>
      <c r="F13" s="147">
        <f t="shared" si="0"/>
        <v>186</v>
      </c>
      <c r="G13" s="148"/>
      <c r="H13" s="149">
        <f t="shared" si="1"/>
        <v>0</v>
      </c>
      <c r="I13" s="146"/>
      <c r="J13" s="150">
        <f>I13*3</f>
        <v>0</v>
      </c>
      <c r="K13" s="148"/>
      <c r="L13" s="151">
        <f t="shared" si="26"/>
        <v>0</v>
      </c>
      <c r="M13" s="148"/>
      <c r="N13" s="149">
        <f t="shared" si="2"/>
        <v>0</v>
      </c>
      <c r="O13" s="148"/>
      <c r="P13" s="149">
        <f t="shared" si="3"/>
        <v>0</v>
      </c>
      <c r="Q13" s="148"/>
      <c r="R13" s="149">
        <f t="shared" si="4"/>
        <v>0</v>
      </c>
      <c r="S13" s="146">
        <v>5</v>
      </c>
      <c r="T13" s="147">
        <f t="shared" si="5"/>
        <v>10</v>
      </c>
      <c r="U13" s="146">
        <v>16</v>
      </c>
      <c r="V13" s="147">
        <f t="shared" si="6"/>
        <v>48</v>
      </c>
      <c r="W13" s="146"/>
      <c r="X13" s="147">
        <f t="shared" si="7"/>
        <v>0</v>
      </c>
      <c r="Y13" s="148"/>
      <c r="Z13" s="149">
        <f t="shared" si="8"/>
        <v>0</v>
      </c>
      <c r="AA13" s="148"/>
      <c r="AB13" s="149">
        <f t="shared" si="9"/>
        <v>0</v>
      </c>
      <c r="AC13" s="148" t="s">
        <v>109</v>
      </c>
      <c r="AD13" s="147">
        <f t="shared" si="10"/>
        <v>10</v>
      </c>
      <c r="AE13" s="152">
        <f t="shared" si="11"/>
        <v>254</v>
      </c>
      <c r="AF13" s="148"/>
      <c r="AG13" s="147">
        <f t="shared" si="12"/>
        <v>0</v>
      </c>
      <c r="AH13" s="148"/>
      <c r="AI13" s="149">
        <f t="shared" si="13"/>
        <v>0</v>
      </c>
      <c r="AJ13" s="146"/>
      <c r="AK13" s="147">
        <f t="shared" si="14"/>
        <v>0</v>
      </c>
      <c r="AL13" s="148"/>
      <c r="AM13" s="149">
        <f t="shared" si="15"/>
        <v>0</v>
      </c>
      <c r="AN13" s="152">
        <f t="shared" si="16"/>
        <v>0</v>
      </c>
      <c r="AO13" s="148"/>
      <c r="AP13" s="149">
        <f t="shared" si="17"/>
        <v>0</v>
      </c>
      <c r="AQ13" s="148" t="s">
        <v>109</v>
      </c>
      <c r="AR13" s="147">
        <f t="shared" si="18"/>
        <v>12</v>
      </c>
      <c r="AS13" s="148"/>
      <c r="AT13" s="149">
        <f t="shared" si="19"/>
        <v>0</v>
      </c>
      <c r="AU13" s="148"/>
      <c r="AV13" s="149">
        <f t="shared" si="20"/>
        <v>0</v>
      </c>
      <c r="AW13" s="148"/>
      <c r="AX13" s="149">
        <f t="shared" si="21"/>
        <v>0</v>
      </c>
      <c r="AY13" s="146"/>
      <c r="AZ13" s="147">
        <f t="shared" si="22"/>
        <v>0</v>
      </c>
      <c r="BA13" s="148"/>
      <c r="BB13" s="149">
        <f t="shared" si="23"/>
        <v>0</v>
      </c>
      <c r="BC13" s="148"/>
      <c r="BD13" s="149">
        <f aca="true" t="shared" si="27" ref="BD13:BD31">IF(BC13="si",1,0)</f>
        <v>0</v>
      </c>
      <c r="BE13" s="153">
        <f t="shared" si="24"/>
        <v>12</v>
      </c>
      <c r="BF13" s="154">
        <f t="shared" si="25"/>
        <v>266</v>
      </c>
      <c r="BG13" s="155"/>
      <c r="BH13" s="156"/>
      <c r="BI13" s="157"/>
    </row>
    <row r="14" spans="1:61" s="108" customFormat="1" ht="13.5">
      <c r="A14" s="143">
        <v>8</v>
      </c>
      <c r="B14" s="144" t="s">
        <v>137</v>
      </c>
      <c r="C14" s="144" t="s">
        <v>138</v>
      </c>
      <c r="D14" s="145">
        <v>56</v>
      </c>
      <c r="E14" s="146">
        <v>31</v>
      </c>
      <c r="F14" s="147">
        <f t="shared" si="0"/>
        <v>186</v>
      </c>
      <c r="G14" s="148"/>
      <c r="H14" s="149">
        <f t="shared" si="1"/>
        <v>0</v>
      </c>
      <c r="I14" s="146">
        <v>6</v>
      </c>
      <c r="J14" s="150">
        <v>16</v>
      </c>
      <c r="K14" s="148">
        <v>2</v>
      </c>
      <c r="L14" s="151">
        <f t="shared" si="26"/>
        <v>6</v>
      </c>
      <c r="M14" s="148">
        <v>1</v>
      </c>
      <c r="N14" s="149">
        <f t="shared" si="2"/>
        <v>3</v>
      </c>
      <c r="O14" s="148"/>
      <c r="P14" s="149">
        <f t="shared" si="3"/>
        <v>0</v>
      </c>
      <c r="Q14" s="148"/>
      <c r="R14" s="149">
        <f t="shared" si="4"/>
        <v>0</v>
      </c>
      <c r="S14" s="146">
        <v>5</v>
      </c>
      <c r="T14" s="147">
        <f t="shared" si="5"/>
        <v>10</v>
      </c>
      <c r="U14" s="146">
        <v>6</v>
      </c>
      <c r="V14" s="147">
        <f t="shared" si="6"/>
        <v>18</v>
      </c>
      <c r="W14" s="146"/>
      <c r="X14" s="147">
        <f t="shared" si="7"/>
        <v>0</v>
      </c>
      <c r="Y14" s="148"/>
      <c r="Z14" s="149">
        <f t="shared" si="8"/>
        <v>0</v>
      </c>
      <c r="AA14" s="148"/>
      <c r="AB14" s="149">
        <f t="shared" si="9"/>
        <v>0</v>
      </c>
      <c r="AC14" s="148"/>
      <c r="AD14" s="147">
        <f t="shared" si="10"/>
        <v>0</v>
      </c>
      <c r="AE14" s="162">
        <f t="shared" si="11"/>
        <v>239</v>
      </c>
      <c r="AF14" s="148" t="s">
        <v>109</v>
      </c>
      <c r="AG14" s="147">
        <f t="shared" si="12"/>
        <v>6</v>
      </c>
      <c r="AH14" s="148"/>
      <c r="AI14" s="149">
        <f t="shared" si="13"/>
        <v>0</v>
      </c>
      <c r="AJ14" s="146"/>
      <c r="AK14" s="147">
        <f t="shared" si="14"/>
        <v>0</v>
      </c>
      <c r="AL14" s="148"/>
      <c r="AM14" s="149">
        <f t="shared" si="15"/>
        <v>0</v>
      </c>
      <c r="AN14" s="152">
        <f t="shared" si="16"/>
        <v>6</v>
      </c>
      <c r="AO14" s="148"/>
      <c r="AP14" s="149">
        <f t="shared" si="17"/>
        <v>0</v>
      </c>
      <c r="AQ14" s="148" t="s">
        <v>109</v>
      </c>
      <c r="AR14" s="147">
        <f t="shared" si="18"/>
        <v>12</v>
      </c>
      <c r="AS14" s="148"/>
      <c r="AT14" s="149">
        <f t="shared" si="19"/>
        <v>0</v>
      </c>
      <c r="AU14" s="148"/>
      <c r="AV14" s="149">
        <f t="shared" si="20"/>
        <v>0</v>
      </c>
      <c r="AW14" s="148"/>
      <c r="AX14" s="149">
        <f t="shared" si="21"/>
        <v>0</v>
      </c>
      <c r="AY14" s="146"/>
      <c r="AZ14" s="147">
        <f t="shared" si="22"/>
        <v>0</v>
      </c>
      <c r="BA14" s="148"/>
      <c r="BB14" s="149">
        <f t="shared" si="23"/>
        <v>0</v>
      </c>
      <c r="BC14" s="148"/>
      <c r="BD14" s="149">
        <f t="shared" si="27"/>
        <v>0</v>
      </c>
      <c r="BE14" s="153">
        <f t="shared" si="24"/>
        <v>12</v>
      </c>
      <c r="BF14" s="154">
        <f t="shared" si="25"/>
        <v>257</v>
      </c>
      <c r="BG14" s="163"/>
      <c r="BH14" s="156"/>
      <c r="BI14" s="157"/>
    </row>
    <row r="15" spans="1:61" s="108" customFormat="1" ht="13.5">
      <c r="A15" s="143">
        <v>9</v>
      </c>
      <c r="B15" s="144" t="s">
        <v>147</v>
      </c>
      <c r="C15" s="144" t="s">
        <v>148</v>
      </c>
      <c r="D15" s="145">
        <v>63</v>
      </c>
      <c r="E15" s="146">
        <v>28</v>
      </c>
      <c r="F15" s="147">
        <f t="shared" si="0"/>
        <v>168</v>
      </c>
      <c r="G15" s="148"/>
      <c r="H15" s="149">
        <f t="shared" si="1"/>
        <v>0</v>
      </c>
      <c r="I15" s="146"/>
      <c r="J15" s="150">
        <f>I15*3</f>
        <v>0</v>
      </c>
      <c r="K15" s="148"/>
      <c r="L15" s="151">
        <f t="shared" si="26"/>
        <v>0</v>
      </c>
      <c r="M15" s="148">
        <v>3</v>
      </c>
      <c r="N15" s="149">
        <f t="shared" si="2"/>
        <v>9</v>
      </c>
      <c r="O15" s="148"/>
      <c r="P15" s="149">
        <f t="shared" si="3"/>
        <v>0</v>
      </c>
      <c r="Q15" s="148"/>
      <c r="R15" s="149">
        <f t="shared" si="4"/>
        <v>0</v>
      </c>
      <c r="S15" s="146">
        <v>5</v>
      </c>
      <c r="T15" s="147">
        <f t="shared" si="5"/>
        <v>10</v>
      </c>
      <c r="U15" s="146">
        <v>13</v>
      </c>
      <c r="V15" s="147">
        <f t="shared" si="6"/>
        <v>39</v>
      </c>
      <c r="W15" s="146"/>
      <c r="X15" s="147">
        <f t="shared" si="7"/>
        <v>0</v>
      </c>
      <c r="Y15" s="148"/>
      <c r="Z15" s="149">
        <f t="shared" si="8"/>
        <v>0</v>
      </c>
      <c r="AA15" s="148"/>
      <c r="AB15" s="149">
        <f t="shared" si="9"/>
        <v>0</v>
      </c>
      <c r="AC15" s="148" t="s">
        <v>109</v>
      </c>
      <c r="AD15" s="147">
        <f t="shared" si="10"/>
        <v>10</v>
      </c>
      <c r="AE15" s="152">
        <f t="shared" si="11"/>
        <v>236</v>
      </c>
      <c r="AF15" s="148"/>
      <c r="AG15" s="147">
        <f t="shared" si="12"/>
        <v>0</v>
      </c>
      <c r="AH15" s="148"/>
      <c r="AI15" s="149">
        <f t="shared" si="13"/>
        <v>0</v>
      </c>
      <c r="AJ15" s="146"/>
      <c r="AK15" s="147">
        <f t="shared" si="14"/>
        <v>0</v>
      </c>
      <c r="AL15" s="148"/>
      <c r="AM15" s="149">
        <f t="shared" si="15"/>
        <v>0</v>
      </c>
      <c r="AN15" s="152">
        <f t="shared" si="16"/>
        <v>0</v>
      </c>
      <c r="AO15" s="148"/>
      <c r="AP15" s="149">
        <f t="shared" si="17"/>
        <v>0</v>
      </c>
      <c r="AQ15" s="148" t="s">
        <v>109</v>
      </c>
      <c r="AR15" s="147">
        <f t="shared" si="18"/>
        <v>12</v>
      </c>
      <c r="AS15" s="148"/>
      <c r="AT15" s="149">
        <f t="shared" si="19"/>
        <v>0</v>
      </c>
      <c r="AU15" s="148">
        <v>1</v>
      </c>
      <c r="AV15" s="149">
        <f t="shared" si="20"/>
        <v>3</v>
      </c>
      <c r="AW15" s="148">
        <v>1</v>
      </c>
      <c r="AX15" s="149">
        <f t="shared" si="21"/>
        <v>1</v>
      </c>
      <c r="AY15" s="146">
        <v>1</v>
      </c>
      <c r="AZ15" s="147">
        <f t="shared" si="22"/>
        <v>5</v>
      </c>
      <c r="BA15" s="148"/>
      <c r="BB15" s="149">
        <f t="shared" si="23"/>
        <v>0</v>
      </c>
      <c r="BC15" s="148"/>
      <c r="BD15" s="149">
        <f t="shared" si="27"/>
        <v>0</v>
      </c>
      <c r="BE15" s="153">
        <f t="shared" si="24"/>
        <v>21</v>
      </c>
      <c r="BF15" s="154">
        <f t="shared" si="25"/>
        <v>257</v>
      </c>
      <c r="BH15" s="156"/>
      <c r="BI15" s="157"/>
    </row>
    <row r="16" spans="1:61" s="108" customFormat="1" ht="13.5">
      <c r="A16" s="143">
        <v>10</v>
      </c>
      <c r="B16" s="144" t="s">
        <v>151</v>
      </c>
      <c r="C16" s="144" t="s">
        <v>152</v>
      </c>
      <c r="D16" s="145">
        <v>56</v>
      </c>
      <c r="E16" s="146">
        <v>24</v>
      </c>
      <c r="F16" s="147">
        <f t="shared" si="0"/>
        <v>144</v>
      </c>
      <c r="G16" s="148">
        <v>1</v>
      </c>
      <c r="H16" s="149">
        <f t="shared" si="1"/>
        <v>6</v>
      </c>
      <c r="I16" s="146">
        <v>1</v>
      </c>
      <c r="J16" s="150">
        <f>I16*3</f>
        <v>3</v>
      </c>
      <c r="K16" s="148"/>
      <c r="L16" s="151">
        <f t="shared" si="26"/>
        <v>0</v>
      </c>
      <c r="M16" s="148">
        <v>8</v>
      </c>
      <c r="N16" s="149">
        <f t="shared" si="2"/>
        <v>24</v>
      </c>
      <c r="O16" s="148"/>
      <c r="P16" s="149">
        <f t="shared" si="3"/>
        <v>0</v>
      </c>
      <c r="Q16" s="148"/>
      <c r="R16" s="149">
        <f t="shared" si="4"/>
        <v>0</v>
      </c>
      <c r="S16" s="146">
        <v>5</v>
      </c>
      <c r="T16" s="147">
        <f t="shared" si="5"/>
        <v>10</v>
      </c>
      <c r="U16" s="146">
        <v>13</v>
      </c>
      <c r="V16" s="147">
        <f t="shared" si="6"/>
        <v>39</v>
      </c>
      <c r="W16" s="146"/>
      <c r="X16" s="147">
        <f t="shared" si="7"/>
        <v>0</v>
      </c>
      <c r="Y16" s="148"/>
      <c r="Z16" s="149">
        <f t="shared" si="8"/>
        <v>0</v>
      </c>
      <c r="AA16" s="148"/>
      <c r="AB16" s="149">
        <f t="shared" si="9"/>
        <v>0</v>
      </c>
      <c r="AC16" s="148" t="s">
        <v>109</v>
      </c>
      <c r="AD16" s="147">
        <f t="shared" si="10"/>
        <v>10</v>
      </c>
      <c r="AE16" s="152">
        <f t="shared" si="11"/>
        <v>236</v>
      </c>
      <c r="AF16" s="148"/>
      <c r="AG16" s="147">
        <f t="shared" si="12"/>
        <v>0</v>
      </c>
      <c r="AH16" s="148"/>
      <c r="AI16" s="149">
        <f t="shared" si="13"/>
        <v>0</v>
      </c>
      <c r="AJ16" s="146"/>
      <c r="AK16" s="147">
        <f t="shared" si="14"/>
        <v>0</v>
      </c>
      <c r="AL16" s="148"/>
      <c r="AM16" s="149">
        <f t="shared" si="15"/>
        <v>0</v>
      </c>
      <c r="AN16" s="152">
        <f t="shared" si="16"/>
        <v>0</v>
      </c>
      <c r="AO16" s="148"/>
      <c r="AP16" s="149">
        <f t="shared" si="17"/>
        <v>0</v>
      </c>
      <c r="AQ16" s="148" t="s">
        <v>109</v>
      </c>
      <c r="AR16" s="147">
        <f t="shared" si="18"/>
        <v>12</v>
      </c>
      <c r="AS16" s="148"/>
      <c r="AT16" s="149">
        <f t="shared" si="19"/>
        <v>0</v>
      </c>
      <c r="AU16" s="148"/>
      <c r="AV16" s="149">
        <f t="shared" si="20"/>
        <v>0</v>
      </c>
      <c r="AW16" s="148"/>
      <c r="AX16" s="149">
        <f t="shared" si="21"/>
        <v>0</v>
      </c>
      <c r="AY16" s="146"/>
      <c r="AZ16" s="147">
        <f t="shared" si="22"/>
        <v>0</v>
      </c>
      <c r="BA16" s="148"/>
      <c r="BB16" s="149">
        <f t="shared" si="23"/>
        <v>0</v>
      </c>
      <c r="BC16" s="148"/>
      <c r="BD16" s="149">
        <f t="shared" si="27"/>
        <v>0</v>
      </c>
      <c r="BE16" s="153">
        <f t="shared" si="24"/>
        <v>12</v>
      </c>
      <c r="BF16" s="154">
        <f t="shared" si="25"/>
        <v>248</v>
      </c>
      <c r="BH16" s="156"/>
      <c r="BI16" s="157"/>
    </row>
    <row r="17" spans="1:61" s="108" customFormat="1" ht="13.5">
      <c r="A17" s="143">
        <v>11</v>
      </c>
      <c r="B17" s="144" t="s">
        <v>149</v>
      </c>
      <c r="C17" s="144" t="s">
        <v>150</v>
      </c>
      <c r="D17" s="145">
        <v>51</v>
      </c>
      <c r="E17" s="146">
        <v>26</v>
      </c>
      <c r="F17" s="147">
        <f t="shared" si="0"/>
        <v>156</v>
      </c>
      <c r="G17" s="148"/>
      <c r="H17" s="149">
        <f t="shared" si="1"/>
        <v>0</v>
      </c>
      <c r="I17" s="146">
        <v>1</v>
      </c>
      <c r="J17" s="150">
        <f>I17*3</f>
        <v>3</v>
      </c>
      <c r="K17" s="148"/>
      <c r="L17" s="151">
        <f t="shared" si="26"/>
        <v>0</v>
      </c>
      <c r="M17" s="148">
        <v>6</v>
      </c>
      <c r="N17" s="149">
        <f t="shared" si="2"/>
        <v>18</v>
      </c>
      <c r="O17" s="148"/>
      <c r="P17" s="149">
        <f t="shared" si="3"/>
        <v>0</v>
      </c>
      <c r="Q17" s="148"/>
      <c r="R17" s="149">
        <f t="shared" si="4"/>
        <v>0</v>
      </c>
      <c r="S17" s="146">
        <v>5</v>
      </c>
      <c r="T17" s="147">
        <f t="shared" si="5"/>
        <v>10</v>
      </c>
      <c r="U17" s="146">
        <v>12</v>
      </c>
      <c r="V17" s="147">
        <f t="shared" si="6"/>
        <v>36</v>
      </c>
      <c r="W17" s="146">
        <v>1</v>
      </c>
      <c r="X17" s="147">
        <f t="shared" si="7"/>
        <v>1</v>
      </c>
      <c r="Y17" s="148"/>
      <c r="Z17" s="149">
        <f t="shared" si="8"/>
        <v>0</v>
      </c>
      <c r="AA17" s="148"/>
      <c r="AB17" s="149">
        <f t="shared" si="9"/>
        <v>0</v>
      </c>
      <c r="AC17" s="148" t="s">
        <v>109</v>
      </c>
      <c r="AD17" s="147">
        <f t="shared" si="10"/>
        <v>10</v>
      </c>
      <c r="AE17" s="152">
        <f t="shared" si="11"/>
        <v>234</v>
      </c>
      <c r="AF17" s="148"/>
      <c r="AG17" s="147">
        <f t="shared" si="12"/>
        <v>0</v>
      </c>
      <c r="AH17" s="148"/>
      <c r="AI17" s="149">
        <f t="shared" si="13"/>
        <v>0</v>
      </c>
      <c r="AJ17" s="146"/>
      <c r="AK17" s="147">
        <f t="shared" si="14"/>
        <v>0</v>
      </c>
      <c r="AL17" s="148"/>
      <c r="AM17" s="149">
        <f t="shared" si="15"/>
        <v>0</v>
      </c>
      <c r="AN17" s="152">
        <f t="shared" si="16"/>
        <v>0</v>
      </c>
      <c r="AO17" s="148"/>
      <c r="AP17" s="149">
        <f t="shared" si="17"/>
        <v>0</v>
      </c>
      <c r="AQ17" s="148" t="s">
        <v>109</v>
      </c>
      <c r="AR17" s="147">
        <f t="shared" si="18"/>
        <v>12</v>
      </c>
      <c r="AS17" s="148"/>
      <c r="AT17" s="149">
        <f t="shared" si="19"/>
        <v>0</v>
      </c>
      <c r="AU17" s="148"/>
      <c r="AV17" s="149">
        <f t="shared" si="20"/>
        <v>0</v>
      </c>
      <c r="AW17" s="148"/>
      <c r="AX17" s="149">
        <f t="shared" si="21"/>
        <v>0</v>
      </c>
      <c r="AY17" s="146"/>
      <c r="AZ17" s="147">
        <f t="shared" si="22"/>
        <v>0</v>
      </c>
      <c r="BA17" s="148"/>
      <c r="BB17" s="149">
        <f t="shared" si="23"/>
        <v>0</v>
      </c>
      <c r="BC17" s="148"/>
      <c r="BD17" s="149">
        <f t="shared" si="27"/>
        <v>0</v>
      </c>
      <c r="BE17" s="153">
        <f t="shared" si="24"/>
        <v>12</v>
      </c>
      <c r="BF17" s="154">
        <f t="shared" si="25"/>
        <v>246</v>
      </c>
      <c r="BH17" s="156"/>
      <c r="BI17" s="157"/>
    </row>
    <row r="18" spans="1:61" s="108" customFormat="1" ht="13.5">
      <c r="A18" s="143">
        <v>12</v>
      </c>
      <c r="B18" s="144" t="s">
        <v>156</v>
      </c>
      <c r="C18" s="144" t="s">
        <v>157</v>
      </c>
      <c r="D18" s="145">
        <v>52</v>
      </c>
      <c r="E18" s="146">
        <v>23</v>
      </c>
      <c r="F18" s="147">
        <v>138</v>
      </c>
      <c r="G18" s="148"/>
      <c r="H18" s="149">
        <v>0</v>
      </c>
      <c r="I18" s="146">
        <v>2</v>
      </c>
      <c r="J18" s="150">
        <v>6</v>
      </c>
      <c r="K18" s="148"/>
      <c r="L18" s="151">
        <v>0</v>
      </c>
      <c r="M18" s="148">
        <v>9</v>
      </c>
      <c r="N18" s="149">
        <v>27</v>
      </c>
      <c r="O18" s="148"/>
      <c r="P18" s="149">
        <v>0</v>
      </c>
      <c r="Q18" s="148"/>
      <c r="R18" s="149">
        <v>0</v>
      </c>
      <c r="S18" s="146">
        <v>5</v>
      </c>
      <c r="T18" s="147">
        <v>10</v>
      </c>
      <c r="U18" s="146">
        <v>13</v>
      </c>
      <c r="V18" s="147">
        <v>39</v>
      </c>
      <c r="W18" s="146"/>
      <c r="X18" s="147">
        <v>0</v>
      </c>
      <c r="Y18" s="148"/>
      <c r="Z18" s="149">
        <v>0</v>
      </c>
      <c r="AA18" s="148"/>
      <c r="AB18" s="149">
        <v>0</v>
      </c>
      <c r="AC18" s="148" t="s">
        <v>109</v>
      </c>
      <c r="AD18" s="147">
        <v>10</v>
      </c>
      <c r="AE18" s="152">
        <v>230</v>
      </c>
      <c r="AF18" s="148"/>
      <c r="AG18" s="147">
        <v>0</v>
      </c>
      <c r="AH18" s="148"/>
      <c r="AI18" s="149">
        <v>0</v>
      </c>
      <c r="AJ18" s="146"/>
      <c r="AK18" s="147">
        <v>0</v>
      </c>
      <c r="AL18" s="148"/>
      <c r="AM18" s="149">
        <v>0</v>
      </c>
      <c r="AN18" s="152">
        <v>0</v>
      </c>
      <c r="AO18" s="148"/>
      <c r="AP18" s="149">
        <v>0</v>
      </c>
      <c r="AQ18" s="148" t="s">
        <v>109</v>
      </c>
      <c r="AR18" s="147">
        <v>12</v>
      </c>
      <c r="AS18" s="148"/>
      <c r="AT18" s="149">
        <v>0</v>
      </c>
      <c r="AU18" s="148"/>
      <c r="AV18" s="149">
        <v>0</v>
      </c>
      <c r="AW18" s="148"/>
      <c r="AX18" s="149">
        <v>0</v>
      </c>
      <c r="AY18" s="146"/>
      <c r="AZ18" s="147">
        <v>0</v>
      </c>
      <c r="BA18" s="148"/>
      <c r="BB18" s="149">
        <v>0</v>
      </c>
      <c r="BC18" s="148"/>
      <c r="BD18" s="149">
        <v>0</v>
      </c>
      <c r="BE18" s="153">
        <v>12</v>
      </c>
      <c r="BF18" s="154">
        <v>242</v>
      </c>
      <c r="BH18" s="156"/>
      <c r="BI18" s="157"/>
    </row>
    <row r="19" spans="1:61" s="108" customFormat="1" ht="13.5">
      <c r="A19" s="143">
        <v>13</v>
      </c>
      <c r="B19" s="144" t="s">
        <v>117</v>
      </c>
      <c r="C19" s="144" t="s">
        <v>118</v>
      </c>
      <c r="D19" s="145">
        <v>55</v>
      </c>
      <c r="E19" s="146">
        <v>32</v>
      </c>
      <c r="F19" s="147">
        <f t="shared" si="0"/>
        <v>192</v>
      </c>
      <c r="G19" s="148"/>
      <c r="H19" s="149">
        <f t="shared" si="1"/>
        <v>0</v>
      </c>
      <c r="I19" s="146">
        <v>7</v>
      </c>
      <c r="J19" s="150">
        <v>18</v>
      </c>
      <c r="K19" s="148"/>
      <c r="L19" s="151">
        <f t="shared" si="26"/>
        <v>0</v>
      </c>
      <c r="M19" s="148"/>
      <c r="N19" s="149">
        <f t="shared" si="2"/>
        <v>0</v>
      </c>
      <c r="O19" s="148"/>
      <c r="P19" s="149">
        <f t="shared" si="3"/>
        <v>0</v>
      </c>
      <c r="Q19" s="148"/>
      <c r="R19" s="149">
        <f t="shared" si="4"/>
        <v>0</v>
      </c>
      <c r="S19" s="146">
        <v>5</v>
      </c>
      <c r="T19" s="147">
        <f t="shared" si="5"/>
        <v>10</v>
      </c>
      <c r="U19" s="146">
        <v>1</v>
      </c>
      <c r="V19" s="147">
        <f t="shared" si="6"/>
        <v>3</v>
      </c>
      <c r="W19" s="146"/>
      <c r="X19" s="147">
        <f t="shared" si="7"/>
        <v>0</v>
      </c>
      <c r="Y19" s="148"/>
      <c r="Z19" s="149">
        <f t="shared" si="8"/>
        <v>0</v>
      </c>
      <c r="AA19" s="148"/>
      <c r="AB19" s="149">
        <f t="shared" si="9"/>
        <v>0</v>
      </c>
      <c r="AC19" s="148"/>
      <c r="AD19" s="147">
        <f t="shared" si="10"/>
        <v>0</v>
      </c>
      <c r="AE19" s="152">
        <f t="shared" si="11"/>
        <v>223</v>
      </c>
      <c r="AF19" s="148" t="s">
        <v>109</v>
      </c>
      <c r="AG19" s="147">
        <f t="shared" si="12"/>
        <v>6</v>
      </c>
      <c r="AH19" s="148"/>
      <c r="AI19" s="149">
        <f t="shared" si="13"/>
        <v>0</v>
      </c>
      <c r="AJ19" s="146"/>
      <c r="AK19" s="147">
        <f t="shared" si="14"/>
        <v>0</v>
      </c>
      <c r="AL19" s="148"/>
      <c r="AM19" s="149">
        <f t="shared" si="15"/>
        <v>0</v>
      </c>
      <c r="AN19" s="152">
        <f t="shared" si="16"/>
        <v>6</v>
      </c>
      <c r="AO19" s="148"/>
      <c r="AP19" s="149">
        <f t="shared" si="17"/>
        <v>0</v>
      </c>
      <c r="AQ19" s="148"/>
      <c r="AR19" s="147">
        <f t="shared" si="18"/>
        <v>0</v>
      </c>
      <c r="AS19" s="148"/>
      <c r="AT19" s="149"/>
      <c r="AU19" s="148"/>
      <c r="AV19" s="149">
        <f t="shared" si="20"/>
        <v>0</v>
      </c>
      <c r="AW19" s="148"/>
      <c r="AX19" s="149">
        <f t="shared" si="21"/>
        <v>0</v>
      </c>
      <c r="AY19" s="146"/>
      <c r="AZ19" s="147">
        <f t="shared" si="22"/>
        <v>0</v>
      </c>
      <c r="BA19" s="148"/>
      <c r="BB19" s="149">
        <f>IF(BA19="si",5,0)</f>
        <v>0</v>
      </c>
      <c r="BC19" s="148"/>
      <c r="BD19" s="149">
        <f t="shared" si="27"/>
        <v>0</v>
      </c>
      <c r="BE19" s="153">
        <f t="shared" si="24"/>
        <v>0</v>
      </c>
      <c r="BF19" s="154">
        <f t="shared" si="25"/>
        <v>229</v>
      </c>
      <c r="BG19" s="163"/>
      <c r="BH19" s="156"/>
      <c r="BI19" s="157"/>
    </row>
    <row r="20" spans="1:61" s="108" customFormat="1" ht="13.5">
      <c r="A20" s="143">
        <v>14</v>
      </c>
      <c r="B20" s="144" t="s">
        <v>123</v>
      </c>
      <c r="C20" s="144" t="s">
        <v>124</v>
      </c>
      <c r="D20" s="145">
        <v>55</v>
      </c>
      <c r="E20" s="146">
        <v>28</v>
      </c>
      <c r="F20" s="147">
        <f t="shared" si="0"/>
        <v>168</v>
      </c>
      <c r="G20" s="148"/>
      <c r="H20" s="149">
        <f t="shared" si="1"/>
        <v>0</v>
      </c>
      <c r="I20" s="146">
        <v>3</v>
      </c>
      <c r="J20" s="150">
        <f>I20*3</f>
        <v>9</v>
      </c>
      <c r="K20" s="148"/>
      <c r="L20" s="151">
        <f t="shared" si="26"/>
        <v>0</v>
      </c>
      <c r="M20" s="148"/>
      <c r="N20" s="149">
        <f t="shared" si="2"/>
        <v>0</v>
      </c>
      <c r="O20" s="148"/>
      <c r="P20" s="149">
        <f t="shared" si="3"/>
        <v>0</v>
      </c>
      <c r="Q20" s="148"/>
      <c r="R20" s="149">
        <f t="shared" si="4"/>
        <v>0</v>
      </c>
      <c r="S20" s="146">
        <v>5</v>
      </c>
      <c r="T20" s="147">
        <f t="shared" si="5"/>
        <v>10</v>
      </c>
      <c r="U20" s="146">
        <v>4</v>
      </c>
      <c r="V20" s="147">
        <f t="shared" si="6"/>
        <v>12</v>
      </c>
      <c r="W20" s="146"/>
      <c r="X20" s="147">
        <f t="shared" si="7"/>
        <v>0</v>
      </c>
      <c r="Y20" s="148"/>
      <c r="Z20" s="149">
        <f t="shared" si="8"/>
        <v>0</v>
      </c>
      <c r="AA20" s="148"/>
      <c r="AB20" s="149">
        <f t="shared" si="9"/>
        <v>0</v>
      </c>
      <c r="AC20" s="148"/>
      <c r="AD20" s="147">
        <f t="shared" si="10"/>
        <v>0</v>
      </c>
      <c r="AE20" s="152">
        <f t="shared" si="11"/>
        <v>199</v>
      </c>
      <c r="AF20" s="148" t="s">
        <v>109</v>
      </c>
      <c r="AG20" s="147">
        <f t="shared" si="12"/>
        <v>6</v>
      </c>
      <c r="AH20" s="148"/>
      <c r="AI20" s="149">
        <f t="shared" si="13"/>
        <v>0</v>
      </c>
      <c r="AJ20" s="146"/>
      <c r="AK20" s="147">
        <f t="shared" si="14"/>
        <v>0</v>
      </c>
      <c r="AL20" s="148"/>
      <c r="AM20" s="149">
        <f t="shared" si="15"/>
        <v>0</v>
      </c>
      <c r="AN20" s="152">
        <f t="shared" si="16"/>
        <v>6</v>
      </c>
      <c r="AO20" s="148"/>
      <c r="AP20" s="149">
        <f t="shared" si="17"/>
        <v>0</v>
      </c>
      <c r="AQ20" s="148" t="s">
        <v>109</v>
      </c>
      <c r="AR20" s="147">
        <f t="shared" si="18"/>
        <v>12</v>
      </c>
      <c r="AS20" s="148"/>
      <c r="AT20" s="149">
        <f aca="true" t="shared" si="28" ref="AT20:AT31">AS20*5</f>
        <v>0</v>
      </c>
      <c r="AU20" s="148"/>
      <c r="AV20" s="149">
        <f t="shared" si="20"/>
        <v>0</v>
      </c>
      <c r="AW20" s="148"/>
      <c r="AX20" s="149">
        <f t="shared" si="21"/>
        <v>0</v>
      </c>
      <c r="AY20" s="146"/>
      <c r="AZ20" s="147">
        <f t="shared" si="22"/>
        <v>0</v>
      </c>
      <c r="BA20" s="148"/>
      <c r="BB20" s="149">
        <f t="shared" si="23"/>
        <v>0</v>
      </c>
      <c r="BC20" s="148"/>
      <c r="BD20" s="149">
        <f t="shared" si="27"/>
        <v>0</v>
      </c>
      <c r="BE20" s="153">
        <f t="shared" si="24"/>
        <v>12</v>
      </c>
      <c r="BF20" s="154">
        <f t="shared" si="25"/>
        <v>217</v>
      </c>
      <c r="BG20" s="163"/>
      <c r="BH20" s="156"/>
      <c r="BI20" s="157"/>
    </row>
    <row r="21" spans="1:61" s="108" customFormat="1" ht="13.5">
      <c r="A21" s="143">
        <v>15</v>
      </c>
      <c r="B21" s="144" t="s">
        <v>131</v>
      </c>
      <c r="C21" s="144"/>
      <c r="D21" s="145">
        <v>58</v>
      </c>
      <c r="E21" s="146">
        <v>23</v>
      </c>
      <c r="F21" s="147">
        <f t="shared" si="0"/>
        <v>138</v>
      </c>
      <c r="G21" s="148"/>
      <c r="H21" s="149">
        <f t="shared" si="1"/>
        <v>0</v>
      </c>
      <c r="I21" s="146">
        <v>7</v>
      </c>
      <c r="J21" s="150">
        <v>18</v>
      </c>
      <c r="K21" s="148"/>
      <c r="L21" s="151">
        <f t="shared" si="26"/>
        <v>0</v>
      </c>
      <c r="M21" s="148"/>
      <c r="N21" s="149">
        <f t="shared" si="2"/>
        <v>0</v>
      </c>
      <c r="O21" s="148"/>
      <c r="P21" s="149">
        <f t="shared" si="3"/>
        <v>0</v>
      </c>
      <c r="Q21" s="148"/>
      <c r="R21" s="149">
        <f t="shared" si="4"/>
        <v>0</v>
      </c>
      <c r="S21" s="146">
        <v>5</v>
      </c>
      <c r="T21" s="147">
        <f t="shared" si="5"/>
        <v>10</v>
      </c>
      <c r="U21" s="146">
        <v>6</v>
      </c>
      <c r="V21" s="147">
        <f t="shared" si="6"/>
        <v>18</v>
      </c>
      <c r="W21" s="146"/>
      <c r="X21" s="147">
        <v>0</v>
      </c>
      <c r="Y21" s="148"/>
      <c r="Z21" s="149">
        <f t="shared" si="8"/>
        <v>0</v>
      </c>
      <c r="AA21" s="148"/>
      <c r="AB21" s="149">
        <f t="shared" si="9"/>
        <v>0</v>
      </c>
      <c r="AC21" s="148"/>
      <c r="AD21" s="147">
        <f t="shared" si="10"/>
        <v>0</v>
      </c>
      <c r="AE21" s="152">
        <f t="shared" si="11"/>
        <v>184</v>
      </c>
      <c r="AF21" s="148"/>
      <c r="AG21" s="147">
        <f t="shared" si="12"/>
        <v>0</v>
      </c>
      <c r="AH21" s="148"/>
      <c r="AI21" s="149">
        <f t="shared" si="13"/>
        <v>0</v>
      </c>
      <c r="AJ21" s="146"/>
      <c r="AK21" s="147">
        <f t="shared" si="14"/>
        <v>0</v>
      </c>
      <c r="AL21" s="148"/>
      <c r="AM21" s="149">
        <f t="shared" si="15"/>
        <v>0</v>
      </c>
      <c r="AN21" s="152">
        <f t="shared" si="16"/>
        <v>0</v>
      </c>
      <c r="AO21" s="148"/>
      <c r="AP21" s="149">
        <f t="shared" si="17"/>
        <v>0</v>
      </c>
      <c r="AQ21" s="148" t="s">
        <v>109</v>
      </c>
      <c r="AR21" s="147">
        <f t="shared" si="18"/>
        <v>12</v>
      </c>
      <c r="AS21" s="148">
        <v>1</v>
      </c>
      <c r="AT21" s="149">
        <f t="shared" si="28"/>
        <v>5</v>
      </c>
      <c r="AU21" s="148"/>
      <c r="AV21" s="149">
        <f t="shared" si="20"/>
        <v>0</v>
      </c>
      <c r="AW21" s="148"/>
      <c r="AX21" s="149">
        <f t="shared" si="21"/>
        <v>0</v>
      </c>
      <c r="AY21" s="146"/>
      <c r="AZ21" s="147">
        <f t="shared" si="22"/>
        <v>0</v>
      </c>
      <c r="BA21" s="148"/>
      <c r="BB21" s="149">
        <f t="shared" si="23"/>
        <v>0</v>
      </c>
      <c r="BC21" s="148"/>
      <c r="BD21" s="149">
        <f t="shared" si="27"/>
        <v>0</v>
      </c>
      <c r="BE21" s="153">
        <f t="shared" si="24"/>
        <v>17</v>
      </c>
      <c r="BF21" s="154">
        <f t="shared" si="25"/>
        <v>201</v>
      </c>
      <c r="BG21" s="163"/>
      <c r="BH21" s="156"/>
      <c r="BI21" s="157"/>
    </row>
    <row r="22" spans="1:61" s="164" customFormat="1" ht="13.5">
      <c r="A22" s="143">
        <v>16</v>
      </c>
      <c r="B22" s="144" t="s">
        <v>110</v>
      </c>
      <c r="C22" s="144" t="s">
        <v>111</v>
      </c>
      <c r="D22" s="145">
        <v>57</v>
      </c>
      <c r="E22" s="146">
        <v>14</v>
      </c>
      <c r="F22" s="147">
        <f t="shared" si="0"/>
        <v>84</v>
      </c>
      <c r="G22" s="148"/>
      <c r="H22" s="149">
        <f t="shared" si="1"/>
        <v>0</v>
      </c>
      <c r="I22" s="146">
        <v>2</v>
      </c>
      <c r="J22" s="150">
        <f aca="true" t="shared" si="29" ref="J22:J31">I22*3</f>
        <v>6</v>
      </c>
      <c r="K22" s="148"/>
      <c r="L22" s="151">
        <f t="shared" si="26"/>
        <v>0</v>
      </c>
      <c r="M22" s="148">
        <v>18</v>
      </c>
      <c r="N22" s="149">
        <f t="shared" si="2"/>
        <v>54</v>
      </c>
      <c r="O22" s="148"/>
      <c r="P22" s="149">
        <f t="shared" si="3"/>
        <v>0</v>
      </c>
      <c r="Q22" s="148"/>
      <c r="R22" s="149">
        <f t="shared" si="4"/>
        <v>0</v>
      </c>
      <c r="S22" s="146">
        <v>5</v>
      </c>
      <c r="T22" s="147">
        <f t="shared" si="5"/>
        <v>10</v>
      </c>
      <c r="U22" s="146">
        <v>9</v>
      </c>
      <c r="V22" s="147">
        <f t="shared" si="6"/>
        <v>27</v>
      </c>
      <c r="W22" s="146"/>
      <c r="X22" s="147">
        <f aca="true" t="shared" si="30" ref="X22:X31">W22</f>
        <v>0</v>
      </c>
      <c r="Y22" s="148"/>
      <c r="Z22" s="149">
        <f t="shared" si="8"/>
        <v>0</v>
      </c>
      <c r="AA22" s="148"/>
      <c r="AB22" s="149">
        <f t="shared" si="9"/>
        <v>0</v>
      </c>
      <c r="AC22" s="148" t="s">
        <v>109</v>
      </c>
      <c r="AD22" s="147">
        <f t="shared" si="10"/>
        <v>10</v>
      </c>
      <c r="AE22" s="152">
        <f t="shared" si="11"/>
        <v>191</v>
      </c>
      <c r="AF22" s="148" t="s">
        <v>109</v>
      </c>
      <c r="AG22" s="147">
        <f t="shared" si="12"/>
        <v>6</v>
      </c>
      <c r="AH22" s="148"/>
      <c r="AI22" s="149">
        <f t="shared" si="13"/>
        <v>0</v>
      </c>
      <c r="AJ22" s="146"/>
      <c r="AK22" s="147">
        <f t="shared" si="14"/>
        <v>0</v>
      </c>
      <c r="AL22" s="148"/>
      <c r="AM22" s="149">
        <f t="shared" si="15"/>
        <v>0</v>
      </c>
      <c r="AN22" s="152">
        <f t="shared" si="16"/>
        <v>6</v>
      </c>
      <c r="AO22" s="148"/>
      <c r="AP22" s="149">
        <f t="shared" si="17"/>
        <v>0</v>
      </c>
      <c r="AQ22" s="148"/>
      <c r="AR22" s="147">
        <f t="shared" si="18"/>
        <v>0</v>
      </c>
      <c r="AS22" s="148"/>
      <c r="AT22" s="149">
        <f t="shared" si="28"/>
        <v>0</v>
      </c>
      <c r="AU22" s="148"/>
      <c r="AV22" s="149">
        <f t="shared" si="20"/>
        <v>0</v>
      </c>
      <c r="AW22" s="148"/>
      <c r="AX22" s="149">
        <f t="shared" si="21"/>
        <v>0</v>
      </c>
      <c r="AY22" s="146"/>
      <c r="AZ22" s="147">
        <f t="shared" si="22"/>
        <v>0</v>
      </c>
      <c r="BA22" s="148"/>
      <c r="BB22" s="149">
        <f t="shared" si="23"/>
        <v>0</v>
      </c>
      <c r="BC22" s="148"/>
      <c r="BD22" s="149">
        <f t="shared" si="27"/>
        <v>0</v>
      </c>
      <c r="BE22" s="153">
        <f t="shared" si="24"/>
        <v>0</v>
      </c>
      <c r="BF22" s="154">
        <f t="shared" si="25"/>
        <v>197</v>
      </c>
      <c r="BG22" s="163"/>
      <c r="BH22" s="157"/>
      <c r="BI22" s="157"/>
    </row>
    <row r="23" spans="1:61" s="108" customFormat="1" ht="13.5">
      <c r="A23" s="143">
        <v>17</v>
      </c>
      <c r="B23" s="144" t="s">
        <v>132</v>
      </c>
      <c r="C23" s="144" t="s">
        <v>122</v>
      </c>
      <c r="D23" s="145">
        <v>57</v>
      </c>
      <c r="E23" s="146">
        <v>22</v>
      </c>
      <c r="F23" s="147">
        <f t="shared" si="0"/>
        <v>132</v>
      </c>
      <c r="G23" s="148"/>
      <c r="H23" s="149">
        <f t="shared" si="1"/>
        <v>0</v>
      </c>
      <c r="I23" s="146">
        <v>3</v>
      </c>
      <c r="J23" s="150">
        <f t="shared" si="29"/>
        <v>9</v>
      </c>
      <c r="K23" s="148"/>
      <c r="L23" s="151">
        <f t="shared" si="26"/>
        <v>0</v>
      </c>
      <c r="M23" s="148"/>
      <c r="N23" s="149">
        <f t="shared" si="2"/>
        <v>0</v>
      </c>
      <c r="O23" s="148"/>
      <c r="P23" s="149">
        <f t="shared" si="3"/>
        <v>0</v>
      </c>
      <c r="Q23" s="148"/>
      <c r="R23" s="149">
        <f t="shared" si="4"/>
        <v>0</v>
      </c>
      <c r="S23" s="146">
        <v>5</v>
      </c>
      <c r="T23" s="147">
        <f t="shared" si="5"/>
        <v>10</v>
      </c>
      <c r="U23" s="146">
        <v>6</v>
      </c>
      <c r="V23" s="147">
        <f t="shared" si="6"/>
        <v>18</v>
      </c>
      <c r="W23" s="146"/>
      <c r="X23" s="147">
        <f t="shared" si="30"/>
        <v>0</v>
      </c>
      <c r="Y23" s="148"/>
      <c r="Z23" s="149">
        <f t="shared" si="8"/>
        <v>0</v>
      </c>
      <c r="AA23" s="148"/>
      <c r="AB23" s="149">
        <f t="shared" si="9"/>
        <v>0</v>
      </c>
      <c r="AC23" s="148"/>
      <c r="AD23" s="147">
        <f t="shared" si="10"/>
        <v>0</v>
      </c>
      <c r="AE23" s="152">
        <f t="shared" si="11"/>
        <v>169</v>
      </c>
      <c r="AF23" s="148"/>
      <c r="AG23" s="147">
        <f t="shared" si="12"/>
        <v>0</v>
      </c>
      <c r="AH23" s="148"/>
      <c r="AI23" s="149">
        <f t="shared" si="13"/>
        <v>0</v>
      </c>
      <c r="AJ23" s="146"/>
      <c r="AK23" s="147">
        <f t="shared" si="14"/>
        <v>0</v>
      </c>
      <c r="AL23" s="148"/>
      <c r="AM23" s="149">
        <f t="shared" si="15"/>
        <v>0</v>
      </c>
      <c r="AN23" s="152">
        <f t="shared" si="16"/>
        <v>0</v>
      </c>
      <c r="AO23" s="148"/>
      <c r="AP23" s="149">
        <f t="shared" si="17"/>
        <v>0</v>
      </c>
      <c r="AQ23" s="148" t="s">
        <v>109</v>
      </c>
      <c r="AR23" s="147">
        <f t="shared" si="18"/>
        <v>12</v>
      </c>
      <c r="AS23" s="148"/>
      <c r="AT23" s="149">
        <f t="shared" si="28"/>
        <v>0</v>
      </c>
      <c r="AU23" s="148"/>
      <c r="AV23" s="149">
        <f t="shared" si="20"/>
        <v>0</v>
      </c>
      <c r="AW23" s="148"/>
      <c r="AX23" s="149">
        <f t="shared" si="21"/>
        <v>0</v>
      </c>
      <c r="AY23" s="146"/>
      <c r="AZ23" s="147">
        <f t="shared" si="22"/>
        <v>0</v>
      </c>
      <c r="BA23" s="148"/>
      <c r="BB23" s="149">
        <f t="shared" si="23"/>
        <v>0</v>
      </c>
      <c r="BC23" s="148"/>
      <c r="BD23" s="149">
        <f t="shared" si="27"/>
        <v>0</v>
      </c>
      <c r="BE23" s="153">
        <f t="shared" si="24"/>
        <v>12</v>
      </c>
      <c r="BF23" s="154">
        <f t="shared" si="25"/>
        <v>181</v>
      </c>
      <c r="BG23" s="163"/>
      <c r="BH23" s="157"/>
      <c r="BI23" s="157"/>
    </row>
    <row r="24" spans="1:61" s="108" customFormat="1" ht="13.5">
      <c r="A24" s="143">
        <v>18</v>
      </c>
      <c r="B24" s="144" t="s">
        <v>145</v>
      </c>
      <c r="C24" s="144" t="s">
        <v>146</v>
      </c>
      <c r="D24" s="145">
        <v>54</v>
      </c>
      <c r="E24" s="146">
        <v>17</v>
      </c>
      <c r="F24" s="147">
        <f t="shared" si="0"/>
        <v>102</v>
      </c>
      <c r="G24" s="148"/>
      <c r="H24" s="149">
        <f t="shared" si="1"/>
        <v>0</v>
      </c>
      <c r="I24" s="146">
        <v>4</v>
      </c>
      <c r="J24" s="150">
        <f t="shared" si="29"/>
        <v>12</v>
      </c>
      <c r="K24" s="148"/>
      <c r="L24" s="151">
        <f t="shared" si="26"/>
        <v>0</v>
      </c>
      <c r="M24" s="148"/>
      <c r="N24" s="149">
        <f t="shared" si="2"/>
        <v>0</v>
      </c>
      <c r="O24" s="148"/>
      <c r="P24" s="149">
        <f t="shared" si="3"/>
        <v>0</v>
      </c>
      <c r="Q24" s="148"/>
      <c r="R24" s="149">
        <f t="shared" si="4"/>
        <v>0</v>
      </c>
      <c r="S24" s="146">
        <v>5</v>
      </c>
      <c r="T24" s="147">
        <f t="shared" si="5"/>
        <v>10</v>
      </c>
      <c r="U24" s="146">
        <v>11</v>
      </c>
      <c r="V24" s="147">
        <f t="shared" si="6"/>
        <v>33</v>
      </c>
      <c r="W24" s="146"/>
      <c r="X24" s="147">
        <f t="shared" si="30"/>
        <v>0</v>
      </c>
      <c r="Y24" s="148"/>
      <c r="Z24" s="149">
        <f t="shared" si="8"/>
        <v>0</v>
      </c>
      <c r="AA24" s="148"/>
      <c r="AB24" s="149">
        <f t="shared" si="9"/>
        <v>0</v>
      </c>
      <c r="AC24" s="148" t="s">
        <v>109</v>
      </c>
      <c r="AD24" s="147">
        <f t="shared" si="10"/>
        <v>10</v>
      </c>
      <c r="AE24" s="152">
        <f t="shared" si="11"/>
        <v>167</v>
      </c>
      <c r="AF24" s="148"/>
      <c r="AG24" s="147">
        <f t="shared" si="12"/>
        <v>0</v>
      </c>
      <c r="AH24" s="148"/>
      <c r="AI24" s="149">
        <f t="shared" si="13"/>
        <v>0</v>
      </c>
      <c r="AJ24" s="146"/>
      <c r="AK24" s="147">
        <f t="shared" si="14"/>
        <v>0</v>
      </c>
      <c r="AL24" s="148"/>
      <c r="AM24" s="149">
        <f t="shared" si="15"/>
        <v>0</v>
      </c>
      <c r="AN24" s="152">
        <f t="shared" si="16"/>
        <v>0</v>
      </c>
      <c r="AO24" s="148"/>
      <c r="AP24" s="149">
        <f t="shared" si="17"/>
        <v>0</v>
      </c>
      <c r="AQ24" s="148" t="s">
        <v>109</v>
      </c>
      <c r="AR24" s="147">
        <f t="shared" si="18"/>
        <v>12</v>
      </c>
      <c r="AS24" s="148"/>
      <c r="AT24" s="149">
        <f t="shared" si="28"/>
        <v>0</v>
      </c>
      <c r="AU24" s="148"/>
      <c r="AV24" s="149">
        <f t="shared" si="20"/>
        <v>0</v>
      </c>
      <c r="AW24" s="148"/>
      <c r="AX24" s="149">
        <f t="shared" si="21"/>
        <v>0</v>
      </c>
      <c r="AY24" s="146"/>
      <c r="AZ24" s="147">
        <f t="shared" si="22"/>
        <v>0</v>
      </c>
      <c r="BA24" s="148"/>
      <c r="BB24" s="149">
        <f t="shared" si="23"/>
        <v>0</v>
      </c>
      <c r="BC24" s="148"/>
      <c r="BD24" s="149">
        <f t="shared" si="27"/>
        <v>0</v>
      </c>
      <c r="BE24" s="153">
        <f t="shared" si="24"/>
        <v>12</v>
      </c>
      <c r="BF24" s="154">
        <f t="shared" si="25"/>
        <v>179</v>
      </c>
      <c r="BH24" s="157"/>
      <c r="BI24" s="157"/>
    </row>
    <row r="25" spans="1:61" s="128" customFormat="1" ht="13.5">
      <c r="A25" s="143">
        <v>19</v>
      </c>
      <c r="B25" s="144" t="s">
        <v>119</v>
      </c>
      <c r="C25" s="144" t="s">
        <v>120</v>
      </c>
      <c r="D25" s="145">
        <v>60</v>
      </c>
      <c r="E25" s="146">
        <v>20</v>
      </c>
      <c r="F25" s="147">
        <f>E25*6</f>
        <v>120</v>
      </c>
      <c r="G25" s="148"/>
      <c r="H25" s="149">
        <f>G25*6</f>
        <v>0</v>
      </c>
      <c r="I25" s="146"/>
      <c r="J25" s="150">
        <f>I25*3</f>
        <v>0</v>
      </c>
      <c r="K25" s="148"/>
      <c r="L25" s="151">
        <f>K25*3</f>
        <v>0</v>
      </c>
      <c r="M25" s="148"/>
      <c r="N25" s="149">
        <f>M25*3</f>
        <v>0</v>
      </c>
      <c r="O25" s="148"/>
      <c r="P25" s="149">
        <f>O25*0.5</f>
        <v>0</v>
      </c>
      <c r="Q25" s="148"/>
      <c r="R25" s="149">
        <f>Q25</f>
        <v>0</v>
      </c>
      <c r="S25" s="146">
        <v>5</v>
      </c>
      <c r="T25" s="147">
        <f>IF(S25&gt;5,10,S25*2)</f>
        <v>10</v>
      </c>
      <c r="U25" s="146">
        <v>6</v>
      </c>
      <c r="V25" s="147">
        <f>U25*3</f>
        <v>18</v>
      </c>
      <c r="W25" s="146"/>
      <c r="X25" s="147">
        <f>W25</f>
        <v>0</v>
      </c>
      <c r="Y25" s="148"/>
      <c r="Z25" s="149">
        <f>IF(Y25="si",1.5,0)</f>
        <v>0</v>
      </c>
      <c r="AA25" s="148"/>
      <c r="AB25" s="149">
        <f>IF(AA25="si",3,0)</f>
        <v>0</v>
      </c>
      <c r="AC25" s="148" t="s">
        <v>109</v>
      </c>
      <c r="AD25" s="147">
        <f>IF(AC25="si",10,0)</f>
        <v>10</v>
      </c>
      <c r="AE25" s="152">
        <f>F25+H25+J25+L25+N25+P25+R25+T25+V25+X25+Z25+AB25+AD25</f>
        <v>158</v>
      </c>
      <c r="AF25" s="148"/>
      <c r="AG25" s="147">
        <f>IF(AF25="si",6,0)</f>
        <v>0</v>
      </c>
      <c r="AH25" s="148"/>
      <c r="AI25" s="149">
        <f>AH25*4</f>
        <v>0</v>
      </c>
      <c r="AJ25" s="146"/>
      <c r="AK25" s="147">
        <f>AJ25*3</f>
        <v>0</v>
      </c>
      <c r="AL25" s="148"/>
      <c r="AM25" s="149">
        <f>IF(AL25="si",6,0)</f>
        <v>0</v>
      </c>
      <c r="AN25" s="152">
        <f>AG25+AI25+AK25+AM25</f>
        <v>0</v>
      </c>
      <c r="AO25" s="148"/>
      <c r="AP25" s="149">
        <f>AO25*3</f>
        <v>0</v>
      </c>
      <c r="AQ25" s="148" t="s">
        <v>109</v>
      </c>
      <c r="AR25" s="147">
        <f>IF(AQ25="si",12,0)</f>
        <v>12</v>
      </c>
      <c r="AS25" s="148"/>
      <c r="AT25" s="149">
        <f>AS25*5</f>
        <v>0</v>
      </c>
      <c r="AU25" s="148"/>
      <c r="AV25" s="149">
        <f>AU25*3</f>
        <v>0</v>
      </c>
      <c r="AW25" s="148"/>
      <c r="AX25" s="149">
        <f>AW25</f>
        <v>0</v>
      </c>
      <c r="AY25" s="146"/>
      <c r="AZ25" s="147">
        <f>AY25*5</f>
        <v>0</v>
      </c>
      <c r="BA25" s="148"/>
      <c r="BB25" s="149">
        <f>IF(BA25="si",5,0)</f>
        <v>0</v>
      </c>
      <c r="BC25" s="148"/>
      <c r="BD25" s="149">
        <f>IF(BC25="si",1,0)</f>
        <v>0</v>
      </c>
      <c r="BE25" s="153">
        <f>SUM(AP25+AR25+AT25+AV25+AX25+AZ25+BB25+BD25)</f>
        <v>12</v>
      </c>
      <c r="BF25" s="154">
        <f>AE25+AN25+BE25</f>
        <v>170</v>
      </c>
      <c r="BG25" s="163"/>
      <c r="BH25" s="157"/>
      <c r="BI25" s="157"/>
    </row>
    <row r="26" spans="1:61" s="108" customFormat="1" ht="13.5">
      <c r="A26" s="143">
        <v>20</v>
      </c>
      <c r="B26" s="144" t="s">
        <v>141</v>
      </c>
      <c r="C26" s="144" t="s">
        <v>142</v>
      </c>
      <c r="D26" s="145">
        <v>54</v>
      </c>
      <c r="E26" s="146">
        <v>12</v>
      </c>
      <c r="F26" s="147">
        <f>E26*6</f>
        <v>72</v>
      </c>
      <c r="G26" s="148"/>
      <c r="H26" s="149">
        <f>G26*6</f>
        <v>0</v>
      </c>
      <c r="I26" s="146"/>
      <c r="J26" s="150">
        <f>I26*3</f>
        <v>0</v>
      </c>
      <c r="K26" s="148"/>
      <c r="L26" s="151">
        <f>K26*3</f>
        <v>0</v>
      </c>
      <c r="M26" s="148">
        <v>20</v>
      </c>
      <c r="N26" s="149">
        <f>M26*3</f>
        <v>60</v>
      </c>
      <c r="O26" s="148"/>
      <c r="P26" s="149">
        <f>O26*0.5</f>
        <v>0</v>
      </c>
      <c r="Q26" s="148"/>
      <c r="R26" s="149">
        <f>Q26</f>
        <v>0</v>
      </c>
      <c r="S26" s="146">
        <v>3</v>
      </c>
      <c r="T26" s="147">
        <f>IF(S26&gt;5,10,S26*2)</f>
        <v>6</v>
      </c>
      <c r="U26" s="146"/>
      <c r="V26" s="147">
        <f>U26*3</f>
        <v>0</v>
      </c>
      <c r="W26" s="146"/>
      <c r="X26" s="147">
        <f>W26</f>
        <v>0</v>
      </c>
      <c r="Y26" s="148"/>
      <c r="Z26" s="149">
        <f>IF(Y26="si",1.5,0)</f>
        <v>0</v>
      </c>
      <c r="AA26" s="148"/>
      <c r="AB26" s="149">
        <f>IF(AA26="si",3,0)</f>
        <v>0</v>
      </c>
      <c r="AC26" s="148" t="s">
        <v>109</v>
      </c>
      <c r="AD26" s="147">
        <f>IF(AC26="si",10,0)</f>
        <v>10</v>
      </c>
      <c r="AE26" s="152">
        <f>F26+H26+J26+L26+N26+P26+R26+T26+V26+X26+Z26+AB26+AD26</f>
        <v>148</v>
      </c>
      <c r="AF26" s="148" t="s">
        <v>109</v>
      </c>
      <c r="AG26" s="147">
        <f>IF(AF26="si",6,0)</f>
        <v>6</v>
      </c>
      <c r="AH26" s="148"/>
      <c r="AI26" s="149">
        <f>AH26*4</f>
        <v>0</v>
      </c>
      <c r="AJ26" s="146"/>
      <c r="AK26" s="147">
        <f>AJ26*3</f>
        <v>0</v>
      </c>
      <c r="AL26" s="148"/>
      <c r="AM26" s="149">
        <f>IF(AL26="si",6,0)</f>
        <v>0</v>
      </c>
      <c r="AN26" s="152">
        <f>AG26+AI26+AK26+AM26</f>
        <v>6</v>
      </c>
      <c r="AO26" s="148"/>
      <c r="AP26" s="149">
        <f>AO26*3</f>
        <v>0</v>
      </c>
      <c r="AQ26" s="148" t="s">
        <v>109</v>
      </c>
      <c r="AR26" s="147">
        <f>IF(AQ26="si",12,0)</f>
        <v>12</v>
      </c>
      <c r="AS26" s="148"/>
      <c r="AT26" s="149">
        <f>AS26*5</f>
        <v>0</v>
      </c>
      <c r="AU26" s="148"/>
      <c r="AV26" s="149">
        <f>AU26*3</f>
        <v>0</v>
      </c>
      <c r="AW26" s="148"/>
      <c r="AX26" s="149">
        <f>AW26</f>
        <v>0</v>
      </c>
      <c r="AY26" s="146"/>
      <c r="AZ26" s="147">
        <f>AY26*5</f>
        <v>0</v>
      </c>
      <c r="BA26" s="148"/>
      <c r="BB26" s="149">
        <f>IF(BA26="si",5,0)</f>
        <v>0</v>
      </c>
      <c r="BC26" s="148"/>
      <c r="BD26" s="149">
        <f>IF(BC26="si",1,0)</f>
        <v>0</v>
      </c>
      <c r="BE26" s="153">
        <f>SUM(AP26+AR26+AT26+AV26+AX26+AZ26+BB26+BD26)</f>
        <v>12</v>
      </c>
      <c r="BF26" s="154">
        <f>AE26+AN26+BE26</f>
        <v>166</v>
      </c>
      <c r="BH26" s="157"/>
      <c r="BI26" s="157"/>
    </row>
    <row r="27" spans="1:61" s="108" customFormat="1" ht="13.5">
      <c r="A27" s="143">
        <v>21</v>
      </c>
      <c r="B27" s="144" t="s">
        <v>143</v>
      </c>
      <c r="C27" s="144" t="s">
        <v>144</v>
      </c>
      <c r="D27" s="145">
        <v>57</v>
      </c>
      <c r="E27" s="146">
        <v>18</v>
      </c>
      <c r="F27" s="147">
        <f>E27*6</f>
        <v>108</v>
      </c>
      <c r="G27" s="148"/>
      <c r="H27" s="149">
        <f>G27*6</f>
        <v>0</v>
      </c>
      <c r="I27" s="146">
        <v>2</v>
      </c>
      <c r="J27" s="150">
        <f>I27*3</f>
        <v>6</v>
      </c>
      <c r="K27" s="148"/>
      <c r="L27" s="151">
        <f>K27*3</f>
        <v>0</v>
      </c>
      <c r="M27" s="148"/>
      <c r="N27" s="149">
        <f>M27*3</f>
        <v>0</v>
      </c>
      <c r="O27" s="148"/>
      <c r="P27" s="149">
        <f>O27*0.5</f>
        <v>0</v>
      </c>
      <c r="Q27" s="148"/>
      <c r="R27" s="149">
        <f>Q27</f>
        <v>0</v>
      </c>
      <c r="S27" s="146">
        <v>5</v>
      </c>
      <c r="T27" s="147">
        <f>IF(S27&gt;5,10,S27*2)</f>
        <v>10</v>
      </c>
      <c r="U27" s="146">
        <v>10</v>
      </c>
      <c r="V27" s="147">
        <f>U27*3</f>
        <v>30</v>
      </c>
      <c r="W27" s="146"/>
      <c r="X27" s="147">
        <f>W27</f>
        <v>0</v>
      </c>
      <c r="Y27" s="148"/>
      <c r="Z27" s="149">
        <f>IF(Y27="si",1.5,0)</f>
        <v>0</v>
      </c>
      <c r="AA27" s="148"/>
      <c r="AB27" s="149">
        <f>IF(AA27="si",3,0)</f>
        <v>0</v>
      </c>
      <c r="AC27" s="148" t="s">
        <v>109</v>
      </c>
      <c r="AD27" s="147">
        <f>IF(AC27="si",10,0)</f>
        <v>10</v>
      </c>
      <c r="AE27" s="152">
        <f>F27+H27+J27+L27+N27+P27+R27+T27+V27+X27+Z27+AB27+AD27</f>
        <v>164</v>
      </c>
      <c r="AF27" s="148"/>
      <c r="AG27" s="147">
        <f>IF(AF27="si",6,0)</f>
        <v>0</v>
      </c>
      <c r="AH27" s="148"/>
      <c r="AI27" s="149">
        <f>AH27*4</f>
        <v>0</v>
      </c>
      <c r="AJ27" s="146"/>
      <c r="AK27" s="147">
        <f>AJ27*3</f>
        <v>0</v>
      </c>
      <c r="AL27" s="148"/>
      <c r="AM27" s="149">
        <f>IF(AL27="si",6,0)</f>
        <v>0</v>
      </c>
      <c r="AN27" s="152">
        <f>AG27+AI27+AK27+AM27</f>
        <v>0</v>
      </c>
      <c r="AO27" s="148"/>
      <c r="AP27" s="149">
        <f>AO27*3</f>
        <v>0</v>
      </c>
      <c r="AQ27" s="148"/>
      <c r="AR27" s="147">
        <f>IF(AQ27="si",12,0)</f>
        <v>0</v>
      </c>
      <c r="AS27" s="148"/>
      <c r="AT27" s="149">
        <f>AS27*5</f>
        <v>0</v>
      </c>
      <c r="AU27" s="148"/>
      <c r="AV27" s="149">
        <f>AU27*3</f>
        <v>0</v>
      </c>
      <c r="AW27" s="148"/>
      <c r="AX27" s="149">
        <f>AW27</f>
        <v>0</v>
      </c>
      <c r="AY27" s="146"/>
      <c r="AZ27" s="147">
        <f>AY27*5</f>
        <v>0</v>
      </c>
      <c r="BA27" s="148"/>
      <c r="BB27" s="149">
        <f>IF(BA27="si",5,0)</f>
        <v>0</v>
      </c>
      <c r="BC27" s="148"/>
      <c r="BD27" s="149">
        <f>IF(BC27="si",1,0)</f>
        <v>0</v>
      </c>
      <c r="BE27" s="153">
        <f>SUM(AP27+AR27+AT27+AV27+AX27+AZ27+BB27+BD27)</f>
        <v>0</v>
      </c>
      <c r="BF27" s="154">
        <f>AE27+AN27+BE27</f>
        <v>164</v>
      </c>
      <c r="BH27" s="157"/>
      <c r="BI27" s="157"/>
    </row>
    <row r="28" spans="1:61" s="108" customFormat="1" ht="13.5">
      <c r="A28" s="143">
        <v>22</v>
      </c>
      <c r="B28" s="144" t="s">
        <v>133</v>
      </c>
      <c r="C28" s="165" t="s">
        <v>134</v>
      </c>
      <c r="D28" s="145">
        <v>69</v>
      </c>
      <c r="E28" s="146">
        <v>17</v>
      </c>
      <c r="F28" s="147">
        <f t="shared" si="0"/>
        <v>102</v>
      </c>
      <c r="G28" s="148"/>
      <c r="H28" s="149">
        <f t="shared" si="1"/>
        <v>0</v>
      </c>
      <c r="I28" s="146">
        <v>1</v>
      </c>
      <c r="J28" s="150">
        <f t="shared" si="29"/>
        <v>3</v>
      </c>
      <c r="K28" s="148"/>
      <c r="L28" s="151">
        <f t="shared" si="26"/>
        <v>0</v>
      </c>
      <c r="M28" s="148"/>
      <c r="N28" s="149">
        <f t="shared" si="2"/>
        <v>0</v>
      </c>
      <c r="O28" s="148"/>
      <c r="P28" s="149">
        <f t="shared" si="3"/>
        <v>0</v>
      </c>
      <c r="Q28" s="148"/>
      <c r="R28" s="149">
        <f t="shared" si="4"/>
        <v>0</v>
      </c>
      <c r="S28" s="146">
        <v>5</v>
      </c>
      <c r="T28" s="147">
        <f t="shared" si="5"/>
        <v>10</v>
      </c>
      <c r="U28" s="146">
        <v>1</v>
      </c>
      <c r="V28" s="147">
        <f t="shared" si="6"/>
        <v>3</v>
      </c>
      <c r="W28" s="146"/>
      <c r="X28" s="147">
        <f t="shared" si="30"/>
        <v>0</v>
      </c>
      <c r="Y28" s="148"/>
      <c r="Z28" s="149">
        <f t="shared" si="8"/>
        <v>0</v>
      </c>
      <c r="AA28" s="148"/>
      <c r="AB28" s="149">
        <f t="shared" si="9"/>
        <v>0</v>
      </c>
      <c r="AC28" s="148"/>
      <c r="AD28" s="147">
        <f t="shared" si="10"/>
        <v>0</v>
      </c>
      <c r="AE28" s="152">
        <f t="shared" si="11"/>
        <v>118</v>
      </c>
      <c r="AF28" s="148" t="s">
        <v>109</v>
      </c>
      <c r="AG28" s="147">
        <f t="shared" si="12"/>
        <v>6</v>
      </c>
      <c r="AH28" s="148"/>
      <c r="AI28" s="149"/>
      <c r="AJ28" s="146">
        <v>3</v>
      </c>
      <c r="AK28" s="147">
        <f t="shared" si="14"/>
        <v>9</v>
      </c>
      <c r="AL28" s="148"/>
      <c r="AM28" s="149">
        <f t="shared" si="15"/>
        <v>0</v>
      </c>
      <c r="AN28" s="152">
        <f t="shared" si="16"/>
        <v>15</v>
      </c>
      <c r="AO28" s="148"/>
      <c r="AP28" s="149">
        <f t="shared" si="17"/>
        <v>0</v>
      </c>
      <c r="AQ28" s="148" t="s">
        <v>109</v>
      </c>
      <c r="AR28" s="147">
        <f t="shared" si="18"/>
        <v>12</v>
      </c>
      <c r="AS28" s="148"/>
      <c r="AT28" s="149">
        <f t="shared" si="28"/>
        <v>0</v>
      </c>
      <c r="AU28" s="148"/>
      <c r="AV28" s="149">
        <f t="shared" si="20"/>
        <v>0</v>
      </c>
      <c r="AW28" s="148">
        <v>2</v>
      </c>
      <c r="AX28" s="149">
        <f t="shared" si="21"/>
        <v>2</v>
      </c>
      <c r="AY28" s="146">
        <v>1</v>
      </c>
      <c r="AZ28" s="147">
        <f t="shared" si="22"/>
        <v>5</v>
      </c>
      <c r="BA28" s="148"/>
      <c r="BB28" s="149">
        <f t="shared" si="23"/>
        <v>0</v>
      </c>
      <c r="BC28" s="148" t="s">
        <v>109</v>
      </c>
      <c r="BD28" s="149">
        <f t="shared" si="27"/>
        <v>1</v>
      </c>
      <c r="BE28" s="153">
        <f t="shared" si="24"/>
        <v>20</v>
      </c>
      <c r="BF28" s="154">
        <f t="shared" si="25"/>
        <v>153</v>
      </c>
      <c r="BG28" s="163"/>
      <c r="BH28" s="157"/>
      <c r="BI28" s="157"/>
    </row>
    <row r="29" spans="1:61" s="108" customFormat="1" ht="13.5">
      <c r="A29" s="143">
        <v>23</v>
      </c>
      <c r="B29" s="144" t="s">
        <v>135</v>
      </c>
      <c r="C29" s="144" t="s">
        <v>136</v>
      </c>
      <c r="D29" s="145">
        <v>60</v>
      </c>
      <c r="E29" s="146">
        <v>17</v>
      </c>
      <c r="F29" s="147">
        <f t="shared" si="0"/>
        <v>102</v>
      </c>
      <c r="G29" s="148"/>
      <c r="H29" s="149">
        <f t="shared" si="1"/>
        <v>0</v>
      </c>
      <c r="I29" s="146">
        <v>3</v>
      </c>
      <c r="J29" s="150">
        <f t="shared" si="29"/>
        <v>9</v>
      </c>
      <c r="K29" s="148"/>
      <c r="L29" s="151">
        <f t="shared" si="26"/>
        <v>0</v>
      </c>
      <c r="M29" s="148"/>
      <c r="N29" s="149">
        <f t="shared" si="2"/>
        <v>0</v>
      </c>
      <c r="O29" s="148"/>
      <c r="P29" s="149">
        <f t="shared" si="3"/>
        <v>0</v>
      </c>
      <c r="Q29" s="148"/>
      <c r="R29" s="149">
        <f t="shared" si="4"/>
        <v>0</v>
      </c>
      <c r="S29" s="146">
        <v>5</v>
      </c>
      <c r="T29" s="147">
        <f t="shared" si="5"/>
        <v>10</v>
      </c>
      <c r="U29" s="146">
        <v>3</v>
      </c>
      <c r="V29" s="147">
        <f t="shared" si="6"/>
        <v>9</v>
      </c>
      <c r="W29" s="146"/>
      <c r="X29" s="147">
        <f t="shared" si="30"/>
        <v>0</v>
      </c>
      <c r="Y29" s="148"/>
      <c r="Z29" s="149">
        <f t="shared" si="8"/>
        <v>0</v>
      </c>
      <c r="AA29" s="148"/>
      <c r="AB29" s="149">
        <f t="shared" si="9"/>
        <v>0</v>
      </c>
      <c r="AC29" s="148"/>
      <c r="AD29" s="147">
        <f t="shared" si="10"/>
        <v>0</v>
      </c>
      <c r="AE29" s="152">
        <f t="shared" si="11"/>
        <v>130</v>
      </c>
      <c r="AF29" s="148"/>
      <c r="AG29" s="147">
        <f t="shared" si="12"/>
        <v>0</v>
      </c>
      <c r="AH29" s="148"/>
      <c r="AI29" s="149">
        <f>AH29*4</f>
        <v>0</v>
      </c>
      <c r="AJ29" s="146">
        <v>1</v>
      </c>
      <c r="AK29" s="147">
        <f t="shared" si="14"/>
        <v>3</v>
      </c>
      <c r="AL29" s="148"/>
      <c r="AM29" s="149">
        <f t="shared" si="15"/>
        <v>0</v>
      </c>
      <c r="AN29" s="152">
        <f t="shared" si="16"/>
        <v>3</v>
      </c>
      <c r="AO29" s="148"/>
      <c r="AP29" s="149">
        <f t="shared" si="17"/>
        <v>0</v>
      </c>
      <c r="AQ29" s="148" t="s">
        <v>109</v>
      </c>
      <c r="AR29" s="147">
        <f t="shared" si="18"/>
        <v>12</v>
      </c>
      <c r="AS29" s="148"/>
      <c r="AT29" s="149">
        <f t="shared" si="28"/>
        <v>0</v>
      </c>
      <c r="AU29" s="148"/>
      <c r="AV29" s="149">
        <f t="shared" si="20"/>
        <v>0</v>
      </c>
      <c r="AW29" s="148"/>
      <c r="AX29" s="149">
        <f t="shared" si="21"/>
        <v>0</v>
      </c>
      <c r="AY29" s="146"/>
      <c r="AZ29" s="147">
        <f t="shared" si="22"/>
        <v>0</v>
      </c>
      <c r="BA29" s="148"/>
      <c r="BB29" s="149">
        <f t="shared" si="23"/>
        <v>0</v>
      </c>
      <c r="BC29" s="148"/>
      <c r="BD29" s="149">
        <f t="shared" si="27"/>
        <v>0</v>
      </c>
      <c r="BE29" s="153">
        <f t="shared" si="24"/>
        <v>12</v>
      </c>
      <c r="BF29" s="154">
        <f t="shared" si="25"/>
        <v>145</v>
      </c>
      <c r="BG29" s="163"/>
      <c r="BH29" s="157" t="s">
        <v>106</v>
      </c>
      <c r="BI29" s="157"/>
    </row>
    <row r="30" spans="1:61" s="108" customFormat="1" ht="13.5">
      <c r="A30" s="166">
        <v>24</v>
      </c>
      <c r="B30" s="167" t="s">
        <v>153</v>
      </c>
      <c r="C30" s="167" t="s">
        <v>154</v>
      </c>
      <c r="D30" s="168">
        <v>59</v>
      </c>
      <c r="E30" s="146">
        <v>17</v>
      </c>
      <c r="F30" s="147">
        <f>E30*6</f>
        <v>102</v>
      </c>
      <c r="G30" s="148"/>
      <c r="H30" s="149">
        <f>G30*6</f>
        <v>0</v>
      </c>
      <c r="I30" s="146">
        <v>8</v>
      </c>
      <c r="J30" s="150">
        <v>20</v>
      </c>
      <c r="K30" s="148"/>
      <c r="L30" s="151">
        <f>K30*3</f>
        <v>0</v>
      </c>
      <c r="M30" s="148"/>
      <c r="N30" s="149">
        <f>M30*3</f>
        <v>0</v>
      </c>
      <c r="O30" s="148"/>
      <c r="P30" s="149">
        <f>O30*0.5</f>
        <v>0</v>
      </c>
      <c r="Q30" s="148"/>
      <c r="R30" s="149">
        <f>Q30</f>
        <v>0</v>
      </c>
      <c r="S30" s="146">
        <v>2</v>
      </c>
      <c r="T30" s="147">
        <f>IF(S30&gt;5,10,S30*2)</f>
        <v>4</v>
      </c>
      <c r="U30" s="146"/>
      <c r="V30" s="147">
        <f>U30*3</f>
        <v>0</v>
      </c>
      <c r="W30" s="146"/>
      <c r="X30" s="147">
        <f>W30</f>
        <v>0</v>
      </c>
      <c r="Y30" s="148"/>
      <c r="Z30" s="149">
        <f>IF(Y30="si",1.5,0)</f>
        <v>0</v>
      </c>
      <c r="AA30" s="148"/>
      <c r="AB30" s="149">
        <f>IF(AA30="si",3,0)</f>
        <v>0</v>
      </c>
      <c r="AC30" s="148"/>
      <c r="AD30" s="147">
        <f>IF(AC30="si",10,0)</f>
        <v>0</v>
      </c>
      <c r="AE30" s="152">
        <f>F30+H30+J30+L30+N30+P30+R30+T30+V30+X30+Z30+AB30+AD30</f>
        <v>126</v>
      </c>
      <c r="AF30" s="148"/>
      <c r="AG30" s="147">
        <f>IF(AF30="si",6,0)</f>
        <v>0</v>
      </c>
      <c r="AH30" s="148"/>
      <c r="AI30" s="149">
        <f>AH30*4</f>
        <v>0</v>
      </c>
      <c r="AJ30" s="146"/>
      <c r="AK30" s="147">
        <f>AJ30*3</f>
        <v>0</v>
      </c>
      <c r="AL30" s="148"/>
      <c r="AM30" s="149">
        <f>IF(AL30="si",6,0)</f>
        <v>0</v>
      </c>
      <c r="AN30" s="152">
        <f>AG30+AI30+AK30+AM30</f>
        <v>0</v>
      </c>
      <c r="AO30" s="148"/>
      <c r="AP30" s="149">
        <f>AO30*3</f>
        <v>0</v>
      </c>
      <c r="AQ30" s="148" t="s">
        <v>109</v>
      </c>
      <c r="AR30" s="147">
        <f>IF(AQ30="si",12,0)</f>
        <v>12</v>
      </c>
      <c r="AS30" s="148"/>
      <c r="AT30" s="149">
        <f>AS30*5</f>
        <v>0</v>
      </c>
      <c r="AU30" s="148"/>
      <c r="AV30" s="149">
        <f>AU30*3</f>
        <v>0</v>
      </c>
      <c r="AW30" s="148"/>
      <c r="AX30" s="149">
        <f>AW30</f>
        <v>0</v>
      </c>
      <c r="AY30" s="146"/>
      <c r="AZ30" s="147">
        <f>AY30*5</f>
        <v>0</v>
      </c>
      <c r="BA30" s="148"/>
      <c r="BB30" s="149">
        <f>IF(BA30="si",5,0)</f>
        <v>0</v>
      </c>
      <c r="BC30" s="148"/>
      <c r="BD30" s="149">
        <f>IF(BC30="si",1,0)</f>
        <v>0</v>
      </c>
      <c r="BE30" s="153">
        <f>SUM(AP30+AR30+AT30+AV30+AX30+AZ30+BB30+BD30)</f>
        <v>12</v>
      </c>
      <c r="BF30" s="154">
        <f>AE30+AN30+BE30</f>
        <v>138</v>
      </c>
      <c r="BG30" s="163"/>
      <c r="BH30" s="156"/>
      <c r="BI30" s="157"/>
    </row>
    <row r="31" spans="1:61" s="108" customFormat="1" ht="13.5">
      <c r="A31" s="143">
        <v>25</v>
      </c>
      <c r="B31" s="144" t="s">
        <v>121</v>
      </c>
      <c r="C31" s="144" t="s">
        <v>122</v>
      </c>
      <c r="D31" s="145">
        <v>64</v>
      </c>
      <c r="E31" s="146">
        <v>8</v>
      </c>
      <c r="F31" s="147">
        <f t="shared" si="0"/>
        <v>48</v>
      </c>
      <c r="G31" s="148"/>
      <c r="H31" s="149">
        <f t="shared" si="1"/>
        <v>0</v>
      </c>
      <c r="I31" s="146"/>
      <c r="J31" s="150">
        <f t="shared" si="29"/>
        <v>0</v>
      </c>
      <c r="K31" s="148"/>
      <c r="L31" s="151">
        <f t="shared" si="26"/>
        <v>0</v>
      </c>
      <c r="M31" s="148">
        <v>5</v>
      </c>
      <c r="N31" s="149">
        <f t="shared" si="2"/>
        <v>15</v>
      </c>
      <c r="O31" s="148"/>
      <c r="P31" s="149">
        <f t="shared" si="3"/>
        <v>0</v>
      </c>
      <c r="Q31" s="148"/>
      <c r="R31" s="149">
        <f t="shared" si="4"/>
        <v>0</v>
      </c>
      <c r="S31" s="146">
        <v>5</v>
      </c>
      <c r="T31" s="147">
        <f t="shared" si="5"/>
        <v>10</v>
      </c>
      <c r="U31" s="146">
        <v>3</v>
      </c>
      <c r="V31" s="147">
        <f t="shared" si="6"/>
        <v>9</v>
      </c>
      <c r="W31" s="146"/>
      <c r="X31" s="147">
        <f t="shared" si="30"/>
        <v>0</v>
      </c>
      <c r="Y31" s="148"/>
      <c r="Z31" s="149">
        <f t="shared" si="8"/>
        <v>0</v>
      </c>
      <c r="AA31" s="148"/>
      <c r="AB31" s="149">
        <f t="shared" si="9"/>
        <v>0</v>
      </c>
      <c r="AC31" s="148"/>
      <c r="AD31" s="147">
        <f t="shared" si="10"/>
        <v>0</v>
      </c>
      <c r="AE31" s="152">
        <f t="shared" si="11"/>
        <v>82</v>
      </c>
      <c r="AF31" s="148"/>
      <c r="AG31" s="147">
        <f t="shared" si="12"/>
        <v>0</v>
      </c>
      <c r="AH31" s="148"/>
      <c r="AI31" s="149">
        <f>AH31*4</f>
        <v>0</v>
      </c>
      <c r="AJ31" s="146"/>
      <c r="AK31" s="147">
        <f t="shared" si="14"/>
        <v>0</v>
      </c>
      <c r="AL31" s="148"/>
      <c r="AM31" s="149">
        <f t="shared" si="15"/>
        <v>0</v>
      </c>
      <c r="AN31" s="152">
        <f t="shared" si="16"/>
        <v>0</v>
      </c>
      <c r="AO31" s="148"/>
      <c r="AP31" s="149">
        <f t="shared" si="17"/>
        <v>0</v>
      </c>
      <c r="AQ31" s="148" t="s">
        <v>109</v>
      </c>
      <c r="AR31" s="147">
        <f t="shared" si="18"/>
        <v>12</v>
      </c>
      <c r="AS31" s="148"/>
      <c r="AT31" s="149">
        <f t="shared" si="28"/>
        <v>0</v>
      </c>
      <c r="AU31" s="148"/>
      <c r="AV31" s="149">
        <f t="shared" si="20"/>
        <v>0</v>
      </c>
      <c r="AW31" s="148"/>
      <c r="AX31" s="149">
        <f t="shared" si="21"/>
        <v>0</v>
      </c>
      <c r="AY31" s="146"/>
      <c r="AZ31" s="147">
        <f t="shared" si="22"/>
        <v>0</v>
      </c>
      <c r="BA31" s="148"/>
      <c r="BB31" s="149">
        <f t="shared" si="23"/>
        <v>0</v>
      </c>
      <c r="BC31" s="148"/>
      <c r="BD31" s="149">
        <f t="shared" si="27"/>
        <v>0</v>
      </c>
      <c r="BE31" s="153">
        <f t="shared" si="24"/>
        <v>12</v>
      </c>
      <c r="BF31" s="154">
        <f t="shared" si="25"/>
        <v>94</v>
      </c>
      <c r="BG31" s="163"/>
      <c r="BH31" s="157"/>
      <c r="BI31" s="157"/>
    </row>
    <row r="32" spans="1:61" s="108" customFormat="1" ht="14.25" thickBot="1">
      <c r="A32" s="143">
        <v>26</v>
      </c>
      <c r="B32" s="144" t="s">
        <v>114</v>
      </c>
      <c r="C32" s="144"/>
      <c r="D32" s="145">
        <v>66</v>
      </c>
      <c r="E32" s="146">
        <v>6</v>
      </c>
      <c r="F32" s="147">
        <f>E32*6</f>
        <v>36</v>
      </c>
      <c r="G32" s="148"/>
      <c r="H32" s="149">
        <f>G32*6</f>
        <v>0</v>
      </c>
      <c r="I32" s="146">
        <v>1</v>
      </c>
      <c r="J32" s="150">
        <f>I32*3</f>
        <v>3</v>
      </c>
      <c r="K32" s="148"/>
      <c r="L32" s="151">
        <f>K32*3</f>
        <v>0</v>
      </c>
      <c r="M32" s="148"/>
      <c r="N32" s="149">
        <f>M32*3</f>
        <v>0</v>
      </c>
      <c r="O32" s="148"/>
      <c r="P32" s="149">
        <f>O32*0.5</f>
        <v>0</v>
      </c>
      <c r="Q32" s="148"/>
      <c r="R32" s="149">
        <f>Q32</f>
        <v>0</v>
      </c>
      <c r="S32" s="146">
        <v>1</v>
      </c>
      <c r="T32" s="147">
        <f>IF(S32&gt;5,10,S32*2)</f>
        <v>2</v>
      </c>
      <c r="U32" s="146"/>
      <c r="V32" s="147">
        <f>U32*3</f>
        <v>0</v>
      </c>
      <c r="W32" s="146"/>
      <c r="X32" s="147">
        <f>W32</f>
        <v>0</v>
      </c>
      <c r="Y32" s="148"/>
      <c r="Z32" s="149">
        <f>IF(Y32="si",1.5,0)</f>
        <v>0</v>
      </c>
      <c r="AA32" s="148"/>
      <c r="AB32" s="149">
        <f>IF(AA32="si",3,0)</f>
        <v>0</v>
      </c>
      <c r="AC32" s="148"/>
      <c r="AD32" s="147">
        <f>IF(AC32="si",10,0)</f>
        <v>0</v>
      </c>
      <c r="AE32" s="152">
        <f>F32+H32+J32+L32+N32+P32+R32+T32+V32+X32+Z32+AB32+AD32</f>
        <v>41</v>
      </c>
      <c r="AF32" s="148"/>
      <c r="AG32" s="147">
        <f>IF(AF32="si",6,0)</f>
        <v>0</v>
      </c>
      <c r="AH32" s="148"/>
      <c r="AI32" s="149">
        <f>AH32*4</f>
        <v>0</v>
      </c>
      <c r="AJ32" s="146"/>
      <c r="AK32" s="147">
        <f>AJ32*3</f>
        <v>0</v>
      </c>
      <c r="AL32" s="148"/>
      <c r="AM32" s="149">
        <f>IF(AL32="si",6,0)</f>
        <v>0</v>
      </c>
      <c r="AN32" s="152">
        <f>AG32+AI32+AK32+AM32</f>
        <v>0</v>
      </c>
      <c r="AO32" s="148"/>
      <c r="AP32" s="149">
        <f>AO32*3</f>
        <v>0</v>
      </c>
      <c r="AQ32" s="148" t="s">
        <v>109</v>
      </c>
      <c r="AR32" s="147">
        <f>IF(AQ32="si",12,0)</f>
        <v>12</v>
      </c>
      <c r="AS32" s="148"/>
      <c r="AT32" s="149">
        <f>AS32*5</f>
        <v>0</v>
      </c>
      <c r="AU32" s="148"/>
      <c r="AV32" s="149">
        <f>AU32*3</f>
        <v>0</v>
      </c>
      <c r="AW32" s="148"/>
      <c r="AX32" s="149">
        <f>AW32</f>
        <v>0</v>
      </c>
      <c r="AY32" s="146"/>
      <c r="AZ32" s="147">
        <f>AY32*5</f>
        <v>0</v>
      </c>
      <c r="BA32" s="148"/>
      <c r="BB32" s="149">
        <f>IF(BA32="si",5,0)</f>
        <v>0</v>
      </c>
      <c r="BC32" s="148"/>
      <c r="BD32" s="149">
        <f>IF(BC32="si",1,0)</f>
        <v>0</v>
      </c>
      <c r="BE32" s="153">
        <f>SUM(AP32+AR32+AT32+AV32+AX32+AZ32+BB32+BD32)</f>
        <v>12</v>
      </c>
      <c r="BF32" s="154">
        <f>AE32+AN32+BE32</f>
        <v>53</v>
      </c>
      <c r="BG32" s="163"/>
      <c r="BH32" s="156"/>
      <c r="BI32" s="157"/>
    </row>
    <row r="33" spans="1:61" s="128" customFormat="1" ht="15">
      <c r="A33" s="132"/>
      <c r="B33" s="133"/>
      <c r="C33" s="133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25"/>
      <c r="BH33" s="126"/>
      <c r="BI33" s="127"/>
    </row>
    <row r="34" spans="1:61" s="128" customFormat="1" ht="15">
      <c r="A34" s="134"/>
      <c r="B34" s="169"/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30"/>
      <c r="BH34" s="127"/>
      <c r="BI34" s="127"/>
    </row>
    <row r="35" spans="1:61" s="128" customFormat="1" ht="15">
      <c r="A35" s="134"/>
      <c r="B35" s="169"/>
      <c r="C35" s="169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30"/>
      <c r="BH35" s="127"/>
      <c r="BI35" s="127"/>
    </row>
    <row r="36" spans="1:61" s="131" customFormat="1" ht="15">
      <c r="A36" s="134"/>
      <c r="B36" s="135" t="s">
        <v>158</v>
      </c>
      <c r="C36" s="135"/>
      <c r="D36" s="136"/>
      <c r="E36" s="137"/>
      <c r="F36" s="138"/>
      <c r="G36" s="136"/>
      <c r="H36" s="139"/>
      <c r="I36" s="137"/>
      <c r="J36" s="140"/>
      <c r="K36" s="136"/>
      <c r="L36" s="141"/>
      <c r="M36" s="136"/>
      <c r="N36" s="139"/>
      <c r="O36" s="136"/>
      <c r="P36" s="139"/>
      <c r="Q36" s="136"/>
      <c r="R36" s="139"/>
      <c r="S36" s="137"/>
      <c r="T36" s="138"/>
      <c r="U36" s="137"/>
      <c r="V36" s="138"/>
      <c r="W36" s="137"/>
      <c r="X36" s="138"/>
      <c r="Y36" s="136"/>
      <c r="Z36" s="139"/>
      <c r="AA36" s="136"/>
      <c r="AB36" s="139"/>
      <c r="AC36" s="136"/>
      <c r="AD36" s="138"/>
      <c r="AE36" s="138"/>
      <c r="AF36" s="136"/>
      <c r="AG36" s="138"/>
      <c r="AH36" s="136"/>
      <c r="AI36" s="139"/>
      <c r="AJ36" s="137"/>
      <c r="AK36" s="138"/>
      <c r="AL36" s="136"/>
      <c r="AM36" s="139"/>
      <c r="AN36" s="138"/>
      <c r="AO36" s="136"/>
      <c r="AP36" s="139"/>
      <c r="AQ36" s="136"/>
      <c r="AR36" s="138"/>
      <c r="AS36" s="136"/>
      <c r="AT36" s="139"/>
      <c r="AU36" s="136"/>
      <c r="AV36" s="139"/>
      <c r="AW36" s="136"/>
      <c r="AX36" s="139"/>
      <c r="AY36" s="137"/>
      <c r="AZ36" s="138"/>
      <c r="BA36" s="136"/>
      <c r="BB36" s="139"/>
      <c r="BC36" s="136"/>
      <c r="BD36" s="139"/>
      <c r="BE36" s="141"/>
      <c r="BF36" s="142"/>
      <c r="BH36" s="129"/>
      <c r="BI36" s="129"/>
    </row>
    <row r="37" spans="1:61" s="93" customFormat="1" ht="15">
      <c r="A37" s="76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00"/>
      <c r="AF37" s="106"/>
      <c r="AG37" s="100"/>
      <c r="AH37" s="106"/>
      <c r="AI37" s="101"/>
      <c r="AJ37" s="107"/>
      <c r="AK37" s="100"/>
      <c r="AL37" s="106"/>
      <c r="AM37" s="101"/>
      <c r="AN37" s="100"/>
      <c r="AO37" s="106"/>
      <c r="AP37" s="101"/>
      <c r="AQ37" s="106"/>
      <c r="AR37" s="100"/>
      <c r="AS37" s="106"/>
      <c r="AT37" s="101"/>
      <c r="AU37" s="106"/>
      <c r="AV37" s="101"/>
      <c r="AW37" s="106"/>
      <c r="AX37" s="101"/>
      <c r="AY37" s="107"/>
      <c r="AZ37" s="100"/>
      <c r="BA37" s="106"/>
      <c r="BB37" s="101"/>
      <c r="BC37" s="106"/>
      <c r="BD37" s="101"/>
      <c r="BE37" s="103"/>
      <c r="BF37" s="104"/>
      <c r="BH37" s="98"/>
      <c r="BI37" s="98"/>
    </row>
    <row r="38" spans="1:61" s="93" customFormat="1" ht="13.5">
      <c r="A38" s="76"/>
      <c r="B38" s="105"/>
      <c r="C38" s="105"/>
      <c r="D38" s="106"/>
      <c r="E38" s="107"/>
      <c r="F38" s="100"/>
      <c r="G38" s="106"/>
      <c r="H38" s="101"/>
      <c r="I38" s="107"/>
      <c r="J38" s="102"/>
      <c r="K38" s="106"/>
      <c r="L38" s="103"/>
      <c r="M38" s="106"/>
      <c r="N38" s="101"/>
      <c r="O38" s="106"/>
      <c r="P38" s="101"/>
      <c r="Q38" s="106"/>
      <c r="R38" s="101"/>
      <c r="S38" s="107"/>
      <c r="T38" s="100"/>
      <c r="U38" s="107"/>
      <c r="V38" s="100"/>
      <c r="W38" s="107"/>
      <c r="X38" s="100"/>
      <c r="Y38" s="106"/>
      <c r="Z38" s="101"/>
      <c r="AA38" s="106"/>
      <c r="AB38" s="101"/>
      <c r="AC38" s="106"/>
      <c r="AD38" s="100"/>
      <c r="AE38" s="100"/>
      <c r="AF38" s="106"/>
      <c r="AG38" s="100"/>
      <c r="AH38" s="106"/>
      <c r="AI38" s="101"/>
      <c r="AJ38" s="107"/>
      <c r="AK38" s="100"/>
      <c r="AL38" s="106"/>
      <c r="AM38" s="101"/>
      <c r="AN38" s="100"/>
      <c r="AO38" s="106"/>
      <c r="AP38" s="101"/>
      <c r="AQ38" s="106"/>
      <c r="AR38" s="100"/>
      <c r="AS38" s="106"/>
      <c r="AT38" s="101"/>
      <c r="AU38" s="106"/>
      <c r="AV38" s="101"/>
      <c r="AW38" s="106"/>
      <c r="AX38" s="101"/>
      <c r="AY38" s="107"/>
      <c r="AZ38" s="100"/>
      <c r="BA38" s="106"/>
      <c r="BB38" s="101"/>
      <c r="BC38" s="106"/>
      <c r="BD38" s="101"/>
      <c r="BE38" s="103"/>
      <c r="BF38" s="104"/>
      <c r="BH38" s="98"/>
      <c r="BI38" s="98"/>
    </row>
    <row r="39" spans="1:53" ht="15">
      <c r="A39" s="80" t="s">
        <v>100</v>
      </c>
      <c r="B39" s="72"/>
      <c r="C39" s="81"/>
      <c r="D39" s="73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/>
      <c r="W39" s="83"/>
      <c r="X39" s="83"/>
      <c r="Y39" s="83"/>
      <c r="Z39" s="83"/>
      <c r="AA39" s="74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6"/>
      <c r="AZ39" s="6"/>
      <c r="BA39" s="6"/>
    </row>
    <row r="40" spans="1:53" ht="15">
      <c r="A40" s="73" t="s">
        <v>101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6"/>
      <c r="AZ40" s="6"/>
      <c r="BA40" s="6"/>
    </row>
    <row r="41" spans="1:50" ht="15">
      <c r="A41" s="75" t="s">
        <v>102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</row>
    <row r="42" spans="1:50" ht="15">
      <c r="A42" s="85" t="s">
        <v>96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</row>
    <row r="43" spans="1:59" ht="15">
      <c r="A43" s="85" t="s">
        <v>97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BE43" s="74"/>
      <c r="BF43" s="74"/>
      <c r="BG43" s="76"/>
    </row>
    <row r="44" spans="1:59" ht="15">
      <c r="A44" s="85" t="s">
        <v>98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BE44" s="74"/>
      <c r="BF44" s="74"/>
      <c r="BG44" s="77"/>
    </row>
    <row r="45" spans="1:59" ht="15">
      <c r="A45" s="85" t="s">
        <v>155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BE45" s="74"/>
      <c r="BF45" s="74"/>
      <c r="BG45" s="76"/>
    </row>
    <row r="46" spans="1:59" ht="15">
      <c r="A46" s="84"/>
      <c r="B46" s="85" t="s">
        <v>103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BE46" s="74"/>
      <c r="BF46" s="74"/>
      <c r="BG46" s="77"/>
    </row>
    <row r="47" spans="1:59" ht="13.5">
      <c r="A47" s="78"/>
      <c r="B47" s="79"/>
      <c r="C47" s="79"/>
      <c r="D47" s="86"/>
      <c r="E47" s="76"/>
      <c r="F47" s="74"/>
      <c r="G47" s="76"/>
      <c r="H47" s="74"/>
      <c r="I47" s="74"/>
      <c r="J47" s="74"/>
      <c r="K47" s="76"/>
      <c r="L47" s="74"/>
      <c r="M47" s="74"/>
      <c r="N47" s="74"/>
      <c r="O47" s="76"/>
      <c r="P47" s="74"/>
      <c r="Q47" s="76"/>
      <c r="R47" s="74"/>
      <c r="S47" s="76"/>
      <c r="T47" s="74"/>
      <c r="U47" s="76"/>
      <c r="V47" s="74"/>
      <c r="W47" s="74"/>
      <c r="X47" s="74"/>
      <c r="Y47" s="76"/>
      <c r="Z47" s="74"/>
      <c r="AA47" s="76"/>
      <c r="AB47" s="74"/>
      <c r="AC47" s="74"/>
      <c r="AD47" s="74"/>
      <c r="AE47" s="74"/>
      <c r="AF47" s="76"/>
      <c r="AG47" s="74"/>
      <c r="AH47" s="76"/>
      <c r="AI47" s="74"/>
      <c r="AJ47" s="76"/>
      <c r="AK47" s="74"/>
      <c r="AL47" s="76"/>
      <c r="AM47" s="74"/>
      <c r="AN47" s="74"/>
      <c r="AO47" s="76"/>
      <c r="AP47" s="74"/>
      <c r="AQ47" s="76"/>
      <c r="AR47" s="74"/>
      <c r="AS47" s="76"/>
      <c r="AT47" s="74"/>
      <c r="AU47" s="76"/>
      <c r="AV47" s="74"/>
      <c r="AW47" s="76"/>
      <c r="AX47" s="74"/>
      <c r="AY47" s="76"/>
      <c r="AZ47" s="74"/>
      <c r="BA47" s="76"/>
      <c r="BB47" s="74"/>
      <c r="BE47" s="74"/>
      <c r="BF47" s="74"/>
      <c r="BG47" s="76"/>
    </row>
    <row r="48" spans="1:39" s="108" customFormat="1" ht="13.5">
      <c r="A48" s="76"/>
      <c r="B48" s="109" t="s">
        <v>161</v>
      </c>
      <c r="C48" s="79"/>
      <c r="D48" s="86"/>
      <c r="E48" s="76"/>
      <c r="F48" s="74"/>
      <c r="G48" s="76"/>
      <c r="H48" s="74"/>
      <c r="I48" s="74"/>
      <c r="J48" s="74"/>
      <c r="K48" s="76"/>
      <c r="L48" s="74"/>
      <c r="M48" s="74"/>
      <c r="N48" s="74"/>
      <c r="O48" s="76"/>
      <c r="P48" s="74"/>
      <c r="Q48" s="76"/>
      <c r="R48" s="74"/>
      <c r="S48" s="76"/>
      <c r="T48" s="74"/>
      <c r="U48" s="76"/>
      <c r="V48" s="74"/>
      <c r="W48" s="74"/>
      <c r="X48" s="74"/>
      <c r="Y48" s="76"/>
      <c r="Z48" s="74"/>
      <c r="AA48" s="76"/>
      <c r="AB48" s="74"/>
      <c r="AC48" s="74"/>
      <c r="AD48" s="74"/>
      <c r="AE48" s="74"/>
      <c r="AF48" s="76"/>
      <c r="AG48" s="74"/>
      <c r="AH48" s="76"/>
      <c r="AI48" s="74"/>
      <c r="AJ48" s="76"/>
      <c r="AK48" s="74"/>
      <c r="AL48" s="76"/>
      <c r="AM48" s="124"/>
    </row>
    <row r="49" spans="1:39" s="108" customFormat="1" ht="13.5">
      <c r="A49" s="76"/>
      <c r="B49" s="109"/>
      <c r="C49" s="79"/>
      <c r="D49" s="86"/>
      <c r="E49" s="76"/>
      <c r="F49" s="74"/>
      <c r="G49" s="76"/>
      <c r="H49" s="74"/>
      <c r="I49" s="74"/>
      <c r="J49" s="74"/>
      <c r="K49" s="76"/>
      <c r="L49" s="74"/>
      <c r="M49" s="74"/>
      <c r="N49" s="74"/>
      <c r="O49" s="76"/>
      <c r="P49" s="74"/>
      <c r="Q49" s="76"/>
      <c r="R49" s="74"/>
      <c r="S49" s="76"/>
      <c r="T49" s="74"/>
      <c r="U49" s="76"/>
      <c r="V49" s="74"/>
      <c r="W49" s="74"/>
      <c r="X49" s="74"/>
      <c r="Y49" s="76"/>
      <c r="Z49" s="74"/>
      <c r="AA49" s="76"/>
      <c r="AB49" s="74"/>
      <c r="AC49" s="74"/>
      <c r="AD49" s="74"/>
      <c r="AE49" s="74"/>
      <c r="AF49" s="76"/>
      <c r="AG49" s="74"/>
      <c r="AH49" s="76"/>
      <c r="AI49" s="74"/>
      <c r="AJ49" s="76"/>
      <c r="AK49" s="74"/>
      <c r="AL49" s="76"/>
      <c r="AM49" s="124"/>
    </row>
    <row r="50" spans="1:54" ht="15">
      <c r="A50" s="177"/>
      <c r="B50" s="177"/>
      <c r="C50" s="177"/>
      <c r="D50" s="177"/>
      <c r="E50" s="177"/>
      <c r="F50" s="177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87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4"/>
      <c r="BA50" s="76"/>
      <c r="BB50" s="74"/>
    </row>
    <row r="51" spans="1:54" ht="15">
      <c r="A51" s="76"/>
      <c r="B51" s="190" t="s">
        <v>160</v>
      </c>
      <c r="C51" s="190"/>
      <c r="D51" s="190"/>
      <c r="E51" s="190"/>
      <c r="F51" s="190"/>
      <c r="G51" s="76"/>
      <c r="H51" s="74"/>
      <c r="I51" s="74"/>
      <c r="J51" s="74"/>
      <c r="K51" s="76"/>
      <c r="L51" s="74"/>
      <c r="M51" s="74"/>
      <c r="N51" s="74"/>
      <c r="O51" s="76"/>
      <c r="P51" s="74"/>
      <c r="Q51" s="76"/>
      <c r="R51" s="74"/>
      <c r="S51" s="76"/>
      <c r="T51" s="74"/>
      <c r="U51" s="76"/>
      <c r="V51" s="74"/>
      <c r="W51" s="74"/>
      <c r="X51" s="74"/>
      <c r="Y51" s="76"/>
      <c r="Z51" s="74"/>
      <c r="AA51" s="76"/>
      <c r="AB51" s="74"/>
      <c r="AC51" s="74"/>
      <c r="AD51" s="74"/>
      <c r="AE51" s="74"/>
      <c r="AF51" s="76"/>
      <c r="AG51" s="74"/>
      <c r="AH51" s="76"/>
      <c r="AI51" s="74"/>
      <c r="AJ51" s="76"/>
      <c r="AK51" s="74"/>
      <c r="AL51" s="76"/>
      <c r="AM51" s="74"/>
      <c r="AN51" s="74"/>
      <c r="AO51" s="88" t="s">
        <v>99</v>
      </c>
      <c r="AP51" s="99" t="s">
        <v>104</v>
      </c>
      <c r="AQ51" s="76"/>
      <c r="AR51" s="74"/>
      <c r="AS51" s="76"/>
      <c r="AT51" s="74"/>
      <c r="AU51" s="76"/>
      <c r="AV51" s="74"/>
      <c r="AW51" s="76"/>
      <c r="AX51" s="74"/>
      <c r="AY51" s="76"/>
      <c r="AZ51" s="74"/>
      <c r="BA51" s="76"/>
      <c r="BB51" s="74"/>
    </row>
    <row r="52" spans="1:54" ht="15">
      <c r="A52" s="76"/>
      <c r="B52" s="79" t="s">
        <v>105</v>
      </c>
      <c r="C52" s="79"/>
      <c r="D52" s="76"/>
      <c r="E52" s="76"/>
      <c r="F52" s="74"/>
      <c r="G52" s="76"/>
      <c r="H52" s="74"/>
      <c r="I52" s="74"/>
      <c r="J52" s="74"/>
      <c r="K52" s="76"/>
      <c r="L52" s="74"/>
      <c r="M52" s="74"/>
      <c r="N52" s="74"/>
      <c r="O52" s="76"/>
      <c r="P52" s="74"/>
      <c r="Q52" s="76"/>
      <c r="R52" s="74"/>
      <c r="S52" s="76"/>
      <c r="T52" s="74"/>
      <c r="U52" s="76"/>
      <c r="V52" s="74"/>
      <c r="W52" s="74"/>
      <c r="X52" s="74"/>
      <c r="Y52" s="76"/>
      <c r="Z52" s="74"/>
      <c r="AA52" s="76"/>
      <c r="AB52" s="74"/>
      <c r="AC52" s="74"/>
      <c r="AD52" s="74"/>
      <c r="AE52" s="74"/>
      <c r="AF52" s="76"/>
      <c r="AG52" s="74"/>
      <c r="AH52" s="76"/>
      <c r="AI52" s="74"/>
      <c r="AJ52" s="76"/>
      <c r="AK52" s="74"/>
      <c r="AL52" s="76"/>
      <c r="AM52" s="74"/>
      <c r="AN52" s="183" t="s">
        <v>159</v>
      </c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74"/>
      <c r="BA52" s="76"/>
      <c r="BB52" s="74"/>
    </row>
    <row r="53" spans="1:50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</row>
    <row r="54" ht="12.75">
      <c r="AJ54" s="171" t="s">
        <v>162</v>
      </c>
    </row>
    <row r="55" spans="3:11" ht="12.75">
      <c r="C55" s="93"/>
      <c r="D55" s="93"/>
      <c r="E55" s="93"/>
      <c r="F55" s="93"/>
      <c r="G55" s="93"/>
      <c r="H55" s="93"/>
      <c r="I55" s="93"/>
      <c r="J55" s="93"/>
      <c r="K55" s="93"/>
    </row>
    <row r="58" spans="3:12" ht="12.75">
      <c r="C58" s="93"/>
      <c r="D58" s="93"/>
      <c r="E58" s="93"/>
      <c r="F58" s="93"/>
      <c r="G58" s="93"/>
      <c r="H58" s="93"/>
      <c r="I58" s="93"/>
      <c r="J58" s="93"/>
      <c r="K58" s="93"/>
      <c r="L58" s="93"/>
    </row>
  </sheetData>
  <sheetProtection/>
  <mergeCells count="12">
    <mergeCell ref="AN52:AY52"/>
    <mergeCell ref="B2:B5"/>
    <mergeCell ref="C2:C5"/>
    <mergeCell ref="D2:D5"/>
    <mergeCell ref="B51:F51"/>
    <mergeCell ref="BH2:BH5"/>
    <mergeCell ref="BI2:BI5"/>
    <mergeCell ref="BF2:BF5"/>
    <mergeCell ref="A50:F50"/>
    <mergeCell ref="A2:A5"/>
    <mergeCell ref="B37:AD37"/>
    <mergeCell ref="D33:BF33"/>
  </mergeCells>
  <printOptions/>
  <pageMargins left="0.18" right="0.2" top="0.9" bottom="0.35" header="0.26" footer="0.15"/>
  <pageSetup horizontalDpi="600" verticalDpi="600" orientation="landscape" paperSize="8" scale="77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2014-03-10T11:35:59Z</cp:lastPrinted>
  <dcterms:created xsi:type="dcterms:W3CDTF">2005-03-02T11:14:51Z</dcterms:created>
  <dcterms:modified xsi:type="dcterms:W3CDTF">2015-04-10T07:27:24Z</dcterms:modified>
  <cp:category/>
  <cp:version/>
  <cp:contentType/>
  <cp:contentStatus/>
</cp:coreProperties>
</file>