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838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'Foglio1'!$A$1:$BH$53</definedName>
  </definedNames>
  <calcPr fullCalcOnLoad="1"/>
</workbook>
</file>

<file path=xl/sharedStrings.xml><?xml version="1.0" encoding="utf-8"?>
<sst xmlns="http://schemas.openxmlformats.org/spreadsheetml/2006/main" count="238" uniqueCount="162">
  <si>
    <t xml:space="preserve">                     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</si>
  <si>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</si>
  <si>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</si>
  <si>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</si>
  <si>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</si>
  <si>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</si>
  <si>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>B2</t>
  </si>
  <si>
    <t xml:space="preserve"> B + B2</t>
  </si>
  <si>
    <t xml:space="preserve">          B3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</si>
  <si>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</si>
  <si>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r>
      <t xml:space="preserve"> Co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</si>
  <si>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t xml:space="preserve">     C1</t>
  </si>
  <si>
    <t xml:space="preserve">     D</t>
  </si>
  <si>
    <t>A</t>
  </si>
  <si>
    <t>C</t>
  </si>
  <si>
    <t>D</t>
  </si>
  <si>
    <t>Ruolo</t>
  </si>
  <si>
    <t xml:space="preserve">  Ruolo p.i.</t>
  </si>
  <si>
    <t xml:space="preserve">  Pre-ruolo</t>
  </si>
  <si>
    <t xml:space="preserve"> Pre-ruol p.i.</t>
  </si>
  <si>
    <t>Ruolo ant.app.</t>
  </si>
  <si>
    <t>Specialista fino 97/98</t>
  </si>
  <si>
    <t xml:space="preserve">  Continuità scuola</t>
  </si>
  <si>
    <t>Cont.Comune</t>
  </si>
  <si>
    <t>Per un solo triennio</t>
  </si>
  <si>
    <t>Una tantum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</si>
  <si>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</si>
  <si>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</si>
  <si>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</si>
  <si>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</si>
  <si>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</si>
  <si>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</si>
  <si>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</si>
  <si>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</si>
  <si>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</si>
  <si>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</si>
  <si>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picc. isole (ricon.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</si>
  <si>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</si>
  <si>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app.+ ruolo Sc.Mat.+ idem su picc. isole </t>
    </r>
    <r>
      <rPr>
        <sz val="9"/>
        <color indexed="10"/>
        <rFont val="Arial"/>
        <family val="2"/>
      </rPr>
      <t>***</t>
    </r>
  </si>
  <si>
    <t>Specialista nel plesso</t>
  </si>
  <si>
    <t>Specialista nel Circolo</t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</si>
  <si>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</si>
  <si>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</si>
  <si>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</si>
  <si>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</si>
  <si>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Specializzato per 1 triennio</t>
  </si>
  <si>
    <t>Specialista per 1 triennio</t>
  </si>
  <si>
    <t>Mancata presentaz. dom. trasf. per un triennio (dall' a.s. 2000/01)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</si>
  <si>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</si>
  <si>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</si>
  <si>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</si>
  <si>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</si>
  <si>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</si>
  <si>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</si>
  <si>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</si>
  <si>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</si>
  <si>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</si>
  <si>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</si>
  <si>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</si>
  <si>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</si>
  <si>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</si>
  <si>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</si>
  <si>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</si>
  <si>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post-Univ. </t>
    </r>
    <r>
      <rPr>
        <sz val="8"/>
        <color indexed="10"/>
        <rFont val="Arial"/>
        <family val="2"/>
      </rPr>
      <t>*</t>
    </r>
  </si>
  <si>
    <t>Corso di perfez.post-univ.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</si>
  <si>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</si>
  <si>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</si>
  <si>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</si>
  <si>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t>Aggiorn. formaz. Linguistica</t>
  </si>
  <si>
    <t>TOTALE PUNTI TITOLI GEN.</t>
  </si>
  <si>
    <t>TOTALE</t>
  </si>
  <si>
    <t>NOTE</t>
  </si>
  <si>
    <t>x 6</t>
  </si>
  <si>
    <t>**</t>
  </si>
  <si>
    <t xml:space="preserve">x 3 </t>
  </si>
  <si>
    <t>x 0,5</t>
  </si>
  <si>
    <t xml:space="preserve">x 1 </t>
  </si>
  <si>
    <t xml:space="preserve">x 2 </t>
  </si>
  <si>
    <t>+1,5</t>
  </si>
  <si>
    <t>+3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</si>
  <si>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</si>
  <si>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</si>
  <si>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</si>
  <si>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</si>
  <si>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</si>
  <si>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</si>
  <si>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</si>
  <si>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</si>
  <si>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+1</t>
  </si>
  <si>
    <t xml:space="preserve">    prestati in ruolo diverso da quello di appartenenza e valutati o riconosciuti (o riconoscibili) per intero ai fini giuridici ed economici nella carriera di </t>
  </si>
  <si>
    <t xml:space="preserve">    attuale appartenenza. Tale anzianità comprende anche il servizio di ruolo prestato nella scuola dell'infanzia da valutare nella stessa misura </t>
  </si>
  <si>
    <t xml:space="preserve">    dei servizi prestati nella scuola primaria.    </t>
  </si>
  <si>
    <r>
      <t xml:space="preserve">  * </t>
    </r>
    <r>
      <rPr>
        <sz val="12"/>
        <rFont val="Arial"/>
        <family val="2"/>
      </rPr>
      <t>Tale istruzione si riferisce al possesso dei titoli valutabili indicati nella casella bianca successiva (a destra).</t>
    </r>
  </si>
  <si>
    <r>
      <t xml:space="preserve">** </t>
    </r>
    <r>
      <rPr>
        <sz val="12"/>
        <rFont val="Arial"/>
        <family val="2"/>
      </rPr>
      <t>Agli anni pre-ruolo di cui alle lettere B e B2 si attribuiscono 3 punti per ogni anno dei primi  4 anni e 2 punti (2/3 x 3 = 2) per ciascuno dei restanti anni.</t>
    </r>
  </si>
  <si>
    <r>
      <t xml:space="preserve">*** </t>
    </r>
    <r>
      <rPr>
        <sz val="12"/>
        <rFont val="Arial"/>
        <family val="2"/>
      </rPr>
      <t xml:space="preserve">Il ruolo di cui alle lettere </t>
    </r>
    <r>
      <rPr>
        <sz val="12"/>
        <color indexed="10"/>
        <rFont val="Arial"/>
        <family val="2"/>
      </rPr>
      <t>B + B2</t>
    </r>
    <r>
      <rPr>
        <sz val="12"/>
        <rFont val="Arial"/>
        <family val="2"/>
      </rPr>
      <t xml:space="preserve"> comprende gli anni di ruolo anteriori alla nomina nel ruolo di appartenenza non coperti da effettivo servizio ovvero</t>
    </r>
  </si>
  <si>
    <r>
      <t xml:space="preserve">     Il punteggio di cui alla lettera Co)  </t>
    </r>
    <r>
      <rPr>
        <sz val="12"/>
        <color indexed="10"/>
        <rFont val="Arial"/>
        <family val="2"/>
      </rPr>
      <t>non é cumulabile per lo stesso anno scolastico</t>
    </r>
    <r>
      <rPr>
        <sz val="12"/>
        <rFont val="Arial"/>
        <family val="2"/>
      </rPr>
      <t xml:space="preserve"> con quello previsto dalla lettera C).</t>
    </r>
  </si>
  <si>
    <t>,</t>
  </si>
  <si>
    <t xml:space="preserve"> </t>
  </si>
  <si>
    <t>CARDAMONE</t>
  </si>
  <si>
    <t>CHIARA</t>
  </si>
  <si>
    <t>SI</t>
  </si>
  <si>
    <t>FAZIO</t>
  </si>
  <si>
    <t>MARINA</t>
  </si>
  <si>
    <t>BEVACQUA</t>
  </si>
  <si>
    <t>VINCENZINA</t>
  </si>
  <si>
    <t>D'URZO</t>
  </si>
  <si>
    <t>DINA</t>
  </si>
  <si>
    <t xml:space="preserve">COSTANZO </t>
  </si>
  <si>
    <t>GIUSEPPE</t>
  </si>
  <si>
    <t>MARIA</t>
  </si>
  <si>
    <t>SCICCHITANO</t>
  </si>
  <si>
    <t>OLGA</t>
  </si>
  <si>
    <t>MIRANTE</t>
  </si>
  <si>
    <t>ANITA</t>
  </si>
  <si>
    <t>MAROTTA</t>
  </si>
  <si>
    <t>ADA ROSETTA</t>
  </si>
  <si>
    <t>ARCURI MARIA SOLIDEA</t>
  </si>
  <si>
    <t>PASCUZZI</t>
  </si>
  <si>
    <t>BONACCI</t>
  </si>
  <si>
    <t>GIUSEPPINA</t>
  </si>
  <si>
    <t>SPINOSA</t>
  </si>
  <si>
    <t>PIERINA</t>
  </si>
  <si>
    <t>GRECO</t>
  </si>
  <si>
    <t>MARIA ROSA</t>
  </si>
  <si>
    <t>GENNACCARO</t>
  </si>
  <si>
    <t>LILIANA</t>
  </si>
  <si>
    <t>SIRIANNI</t>
  </si>
  <si>
    <t>ALBA</t>
  </si>
  <si>
    <t>CIMINO</t>
  </si>
  <si>
    <t>CATERINA</t>
  </si>
  <si>
    <t>CERRA</t>
  </si>
  <si>
    <t>ANTONELLA</t>
  </si>
  <si>
    <t>BONACCURSO</t>
  </si>
  <si>
    <t>MAMMOLA</t>
  </si>
  <si>
    <t>MANCUSO</t>
  </si>
  <si>
    <t>ROSANNA</t>
  </si>
  <si>
    <t xml:space="preserve">CRISTOFARO </t>
  </si>
  <si>
    <t>ANNAMARIA</t>
  </si>
  <si>
    <r>
      <t>(</t>
    </r>
    <r>
      <rPr>
        <sz val="12"/>
        <color indexed="10"/>
        <rFont val="Arial"/>
        <family val="2"/>
      </rPr>
      <t>5bis</t>
    </r>
    <r>
      <rPr>
        <sz val="12"/>
        <rFont val="Arial"/>
        <family val="2"/>
      </rPr>
      <t xml:space="preserve">) si riferisce alla nota (5bis), cui rinvia, per i TRASFERIMENTI D’UFFICIO, L'ALLEGATO D - TABELLA A) - ANZIANITA' DI SERVIZIO - lett. C del C.C.N.I. 2015/16 </t>
    </r>
  </si>
  <si>
    <t>GAGLIARDI</t>
  </si>
  <si>
    <t>EDOARDO</t>
  </si>
  <si>
    <t xml:space="preserve">                                                                                                                          Docenti entrati per trasferimento dal 1 settembre 2015</t>
  </si>
  <si>
    <t>MAZZEI</t>
  </si>
  <si>
    <t>WALTER</t>
  </si>
  <si>
    <t>VESCIO</t>
  </si>
  <si>
    <t>LUCREZIA</t>
  </si>
  <si>
    <t>E</t>
  </si>
  <si>
    <t>F</t>
  </si>
  <si>
    <t>G</t>
  </si>
  <si>
    <t xml:space="preserve"> *N.B.:Se B+ C+D+E+F+G &gt;10  =10</t>
  </si>
  <si>
    <t>LO RUSSO</t>
  </si>
  <si>
    <t>MONIA TERESA</t>
  </si>
  <si>
    <t>DE MASI</t>
  </si>
  <si>
    <t>MARIA LAURA</t>
  </si>
  <si>
    <r>
      <t>GRADUATORIA DI CIRCOLO</t>
    </r>
    <r>
      <rPr>
        <sz val="10"/>
        <rFont val="Arial"/>
        <family val="0"/>
      </rPr>
      <t xml:space="preserve"> per l'individuazione di DOCENTI eventuali soprannumerari - A.S. 2016/2017 (P</t>
    </r>
    <r>
      <rPr>
        <b/>
        <i/>
        <sz val="10"/>
        <rFont val="Arial"/>
        <family val="2"/>
      </rPr>
      <t>osti di Scuola Primaria)    PROT. N.  2578       del  9/05/2016</t>
    </r>
  </si>
  <si>
    <t>Serrastretta,    09/05/2016</t>
  </si>
  <si>
    <t>AVVERSO LA PRESENTE GRADUATORIA E' AMMESSO MOTIVATO E DOCUMENTATO RECLAMO SCRITTO ENTRO DIECI GIORNI AL DIRIGENTE SCOLASTICO IL QUALE PUO' RETTIFICARE D'UFFICIO EVENTUALI ERRORI MATERIALI OD OMISSIONI.</t>
  </si>
  <si>
    <r>
      <t xml:space="preserve">NOTA:  Le </t>
    </r>
    <r>
      <rPr>
        <b/>
        <sz val="12"/>
        <color indexed="10"/>
        <rFont val="Arial"/>
        <family val="2"/>
      </rPr>
      <t xml:space="preserve"> Inss. LIO FILOMENA , MAIOLO ELENA e GAETANO ANNA  - non sono state inserite in graduatoria perché beneficiarie della legge 104.</t>
    </r>
  </si>
  <si>
    <t xml:space="preserve"> Dott.ssa Roberta Ferrari</t>
  </si>
  <si>
    <t>Firma autografa sostituita a mezzo stampa art.3  Comma 2 D.Lgs n. 39/93</t>
  </si>
  <si>
    <t xml:space="preserve">                                                                                                                              </t>
  </si>
  <si>
    <t xml:space="preserve">         F.to IL DIRIGENTE SCOLASTICO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</si>
</sst>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74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0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sz val="12"/>
      <color indexed="10"/>
      <name val="Arial"/>
      <family val="2"/>
    </font>
    <font>
      <sz val="8"/>
      <name val="Wingdings 3"/>
      <family val="1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/>
      <protection/>
    </xf>
    <xf numFmtId="0" fontId="9" fillId="33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10" fillId="33" borderId="11" xfId="0" applyFont="1" applyFill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2" fillId="33" borderId="11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3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0" fontId="14" fillId="33" borderId="19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vertical="top"/>
      <protection/>
    </xf>
    <xf numFmtId="0" fontId="15" fillId="0" borderId="22" xfId="0" applyFont="1" applyBorder="1" applyAlignment="1" applyProtection="1">
      <alignment horizontal="centerContinuous" vertical="center"/>
      <protection/>
    </xf>
    <xf numFmtId="0" fontId="15" fillId="0" borderId="17" xfId="0" applyFont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left" vertical="center"/>
      <protection/>
    </xf>
    <xf numFmtId="0" fontId="15" fillId="33" borderId="23" xfId="0" applyFont="1" applyFill="1" applyBorder="1" applyAlignment="1" applyProtection="1">
      <alignment horizontal="centerContinuous" vertical="center"/>
      <protection/>
    </xf>
    <xf numFmtId="0" fontId="16" fillId="33" borderId="23" xfId="0" applyFont="1" applyFill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centerContinuous" vertical="center"/>
      <protection/>
    </xf>
    <xf numFmtId="0" fontId="16" fillId="33" borderId="23" xfId="0" applyFont="1" applyFill="1" applyBorder="1" applyAlignment="1" applyProtection="1">
      <alignment horizontal="centerContinuous" vertical="center"/>
      <protection/>
    </xf>
    <xf numFmtId="0" fontId="15" fillId="33" borderId="17" xfId="0" applyFont="1" applyFill="1" applyBorder="1" applyAlignment="1" applyProtection="1">
      <alignment horizontal="centerContinuous" vertical="center"/>
      <protection/>
    </xf>
    <xf numFmtId="0" fontId="15" fillId="0" borderId="16" xfId="0" applyFont="1" applyBorder="1" applyAlignment="1" applyProtection="1">
      <alignment horizontal="centerContinuous" vertical="center"/>
      <protection/>
    </xf>
    <xf numFmtId="0" fontId="15" fillId="33" borderId="16" xfId="0" applyFont="1" applyFill="1" applyBorder="1" applyAlignment="1" applyProtection="1">
      <alignment horizontal="centerContinuous" vertical="center"/>
      <protection/>
    </xf>
    <xf numFmtId="0" fontId="17" fillId="0" borderId="16" xfId="0" applyFont="1" applyBorder="1" applyAlignment="1" applyProtection="1">
      <alignment horizontal="centerContinuous" vertical="center"/>
      <protection/>
    </xf>
    <xf numFmtId="0" fontId="16" fillId="0" borderId="24" xfId="0" applyFont="1" applyBorder="1" applyAlignment="1" applyProtection="1">
      <alignment horizontal="centerContinuous" vertical="center" wrapText="1"/>
      <protection/>
    </xf>
    <xf numFmtId="0" fontId="17" fillId="0" borderId="17" xfId="0" applyFont="1" applyBorder="1" applyAlignment="1" applyProtection="1">
      <alignment horizontal="centerContinuous" vertical="center" wrapText="1"/>
      <protection/>
    </xf>
    <xf numFmtId="0" fontId="15" fillId="34" borderId="21" xfId="0" applyFont="1" applyFill="1" applyBorder="1" applyAlignment="1" applyProtection="1">
      <alignment/>
      <protection/>
    </xf>
    <xf numFmtId="0" fontId="15" fillId="33" borderId="22" xfId="0" applyFont="1" applyFill="1" applyBorder="1" applyAlignment="1" applyProtection="1">
      <alignment/>
      <protection/>
    </xf>
    <xf numFmtId="0" fontId="15" fillId="0" borderId="17" xfId="0" applyFont="1" applyBorder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15" fillId="0" borderId="16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35" borderId="17" xfId="0" applyFont="1" applyFill="1" applyBorder="1" applyAlignment="1" applyProtection="1">
      <alignment textRotation="90" wrapText="1"/>
      <protection/>
    </xf>
    <xf numFmtId="0" fontId="18" fillId="0" borderId="17" xfId="0" applyFont="1" applyBorder="1" applyAlignment="1" applyProtection="1">
      <alignment textRotation="90" wrapText="1"/>
      <protection/>
    </xf>
    <xf numFmtId="0" fontId="18" fillId="0" borderId="25" xfId="0" applyFont="1" applyBorder="1" applyAlignment="1" applyProtection="1">
      <alignment horizontal="right" vertical="justify" textRotation="90" wrapText="1"/>
      <protection/>
    </xf>
    <xf numFmtId="0" fontId="15" fillId="35" borderId="25" xfId="0" applyFont="1" applyFill="1" applyBorder="1" applyAlignment="1" applyProtection="1">
      <alignment horizontal="right" vertical="justify" textRotation="90" wrapText="1"/>
      <protection/>
    </xf>
    <xf numFmtId="0" fontId="20" fillId="0" borderId="25" xfId="0" applyFont="1" applyBorder="1" applyAlignment="1" applyProtection="1">
      <alignment horizontal="left" vertical="center" textRotation="90" wrapText="1"/>
      <protection/>
    </xf>
    <xf numFmtId="0" fontId="18" fillId="0" borderId="25" xfId="0" applyFont="1" applyBorder="1" applyAlignment="1" applyProtection="1">
      <alignment textRotation="90" wrapText="1"/>
      <protection/>
    </xf>
    <xf numFmtId="0" fontId="15" fillId="35" borderId="16" xfId="0" applyFont="1" applyFill="1" applyBorder="1" applyAlignment="1" applyProtection="1">
      <alignment textRotation="90" wrapText="1"/>
      <protection/>
    </xf>
    <xf numFmtId="0" fontId="18" fillId="0" borderId="23" xfId="0" applyFont="1" applyBorder="1" applyAlignment="1" applyProtection="1">
      <alignment textRotation="90" wrapText="1"/>
      <protection/>
    </xf>
    <xf numFmtId="0" fontId="15" fillId="35" borderId="25" xfId="0" applyFont="1" applyFill="1" applyBorder="1" applyAlignment="1" applyProtection="1">
      <alignment textRotation="90" wrapText="1"/>
      <protection/>
    </xf>
    <xf numFmtId="0" fontId="22" fillId="0" borderId="26" xfId="0" applyFont="1" applyBorder="1" applyAlignment="1" applyProtection="1">
      <alignment textRotation="90" wrapText="1"/>
      <protection/>
    </xf>
    <xf numFmtId="0" fontId="18" fillId="34" borderId="21" xfId="0" applyFont="1" applyFill="1" applyBorder="1" applyAlignment="1" applyProtection="1">
      <alignment textRotation="90" wrapText="1"/>
      <protection/>
    </xf>
    <xf numFmtId="0" fontId="15" fillId="35" borderId="27" xfId="0" applyFont="1" applyFill="1" applyBorder="1" applyAlignment="1" applyProtection="1">
      <alignment textRotation="90" wrapText="1"/>
      <protection/>
    </xf>
    <xf numFmtId="0" fontId="18" fillId="34" borderId="28" xfId="0" applyFont="1" applyFill="1" applyBorder="1" applyAlignment="1" applyProtection="1">
      <alignment textRotation="90" wrapText="1"/>
      <protection/>
    </xf>
    <xf numFmtId="0" fontId="18" fillId="0" borderId="24" xfId="0" applyFont="1" applyBorder="1" applyAlignment="1" applyProtection="1">
      <alignment textRotation="90" wrapText="1"/>
      <protection/>
    </xf>
    <xf numFmtId="0" fontId="19" fillId="0" borderId="0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18" fillId="34" borderId="24" xfId="0" applyFont="1" applyFill="1" applyBorder="1" applyAlignment="1" applyProtection="1">
      <alignment textRotation="90" wrapText="1"/>
      <protection/>
    </xf>
    <xf numFmtId="0" fontId="0" fillId="34" borderId="29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15" fillId="34" borderId="26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5" fillId="0" borderId="20" xfId="0" applyFont="1" applyBorder="1" applyAlignment="1" applyProtection="1">
      <alignment horizontal="center"/>
      <protection/>
    </xf>
    <xf numFmtId="49" fontId="24" fillId="0" borderId="3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5" fillId="0" borderId="31" xfId="0" applyFont="1" applyFill="1" applyBorder="1" applyAlignment="1" applyProtection="1">
      <alignment horizontal="center"/>
      <protection/>
    </xf>
    <xf numFmtId="0" fontId="15" fillId="0" borderId="32" xfId="0" applyFont="1" applyFill="1" applyBorder="1" applyAlignment="1" applyProtection="1">
      <alignment horizontal="center"/>
      <protection/>
    </xf>
    <xf numFmtId="49" fontId="15" fillId="0" borderId="33" xfId="0" applyNumberFormat="1" applyFont="1" applyFill="1" applyBorder="1" applyAlignment="1" applyProtection="1">
      <alignment horizontal="center"/>
      <protection/>
    </xf>
    <xf numFmtId="49" fontId="15" fillId="35" borderId="34" xfId="0" applyNumberFormat="1" applyFont="1" applyFill="1" applyBorder="1" applyAlignment="1" applyProtection="1">
      <alignment/>
      <protection/>
    </xf>
    <xf numFmtId="49" fontId="15" fillId="0" borderId="35" xfId="0" applyNumberFormat="1" applyFont="1" applyFill="1" applyBorder="1" applyAlignment="1" applyProtection="1">
      <alignment horizontal="center"/>
      <protection/>
    </xf>
    <xf numFmtId="49" fontId="15" fillId="35" borderId="35" xfId="0" applyNumberFormat="1" applyFont="1" applyFill="1" applyBorder="1" applyAlignment="1" applyProtection="1">
      <alignment horizontal="center"/>
      <protection/>
    </xf>
    <xf numFmtId="49" fontId="23" fillId="0" borderId="32" xfId="0" applyNumberFormat="1" applyFont="1" applyFill="1" applyBorder="1" applyAlignment="1" applyProtection="1">
      <alignment horizontal="center"/>
      <protection/>
    </xf>
    <xf numFmtId="49" fontId="15" fillId="35" borderId="32" xfId="0" applyNumberFormat="1" applyFont="1" applyFill="1" applyBorder="1" applyAlignment="1" applyProtection="1">
      <alignment horizontal="center"/>
      <protection/>
    </xf>
    <xf numFmtId="49" fontId="15" fillId="0" borderId="32" xfId="0" applyNumberFormat="1" applyFont="1" applyFill="1" applyBorder="1" applyAlignment="1" applyProtection="1">
      <alignment horizontal="center"/>
      <protection/>
    </xf>
    <xf numFmtId="49" fontId="15" fillId="0" borderId="36" xfId="0" applyNumberFormat="1" applyFont="1" applyFill="1" applyBorder="1" applyAlignment="1" applyProtection="1">
      <alignment horizontal="center"/>
      <protection/>
    </xf>
    <xf numFmtId="49" fontId="15" fillId="34" borderId="37" xfId="0" applyNumberFormat="1" applyFont="1" applyFill="1" applyBorder="1" applyAlignment="1" applyProtection="1">
      <alignment horizontal="center"/>
      <protection/>
    </xf>
    <xf numFmtId="49" fontId="15" fillId="35" borderId="34" xfId="0" applyNumberFormat="1" applyFont="1" applyFill="1" applyBorder="1" applyAlignment="1" applyProtection="1">
      <alignment horizontal="center"/>
      <protection/>
    </xf>
    <xf numFmtId="49" fontId="15" fillId="35" borderId="36" xfId="0" applyNumberFormat="1" applyFont="1" applyFill="1" applyBorder="1" applyAlignment="1" applyProtection="1">
      <alignment horizontal="center"/>
      <protection/>
    </xf>
    <xf numFmtId="49" fontId="15" fillId="34" borderId="36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68" fillId="0" borderId="0" xfId="0" applyFont="1" applyBorder="1" applyAlignment="1">
      <alignment/>
    </xf>
    <xf numFmtId="0" fontId="68" fillId="0" borderId="0" xfId="0" applyFont="1" applyFill="1" applyBorder="1" applyAlignment="1">
      <alignment/>
    </xf>
    <xf numFmtId="0" fontId="69" fillId="0" borderId="0" xfId="0" applyFont="1" applyFill="1" applyBorder="1" applyAlignment="1" applyProtection="1">
      <alignment horizontal="center"/>
      <protection locked="0"/>
    </xf>
    <xf numFmtId="0" fontId="68" fillId="0" borderId="0" xfId="0" applyFont="1" applyFill="1" applyAlignment="1">
      <alignment/>
    </xf>
    <xf numFmtId="0" fontId="70" fillId="0" borderId="0" xfId="0" applyFont="1" applyFill="1" applyBorder="1" applyAlignment="1" applyProtection="1">
      <alignment/>
      <protection locked="0"/>
    </xf>
    <xf numFmtId="0" fontId="71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 horizontal="center"/>
      <protection locked="0"/>
    </xf>
    <xf numFmtId="0" fontId="71" fillId="0" borderId="0" xfId="0" applyFont="1" applyFill="1" applyBorder="1" applyAlignment="1" applyProtection="1">
      <alignment horizontal="center"/>
      <protection locked="0"/>
    </xf>
    <xf numFmtId="0" fontId="71" fillId="0" borderId="0" xfId="0" applyFont="1" applyFill="1" applyBorder="1" applyAlignment="1" applyProtection="1">
      <alignment horizontal="center"/>
      <protection/>
    </xf>
    <xf numFmtId="0" fontId="70" fillId="0" borderId="0" xfId="0" applyFont="1" applyFill="1" applyBorder="1" applyAlignment="1" applyProtection="1">
      <alignment horizontal="center"/>
      <protection/>
    </xf>
    <xf numFmtId="0" fontId="71" fillId="0" borderId="0" xfId="0" applyFont="1" applyFill="1" applyBorder="1" applyAlignment="1" applyProtection="1">
      <alignment horizontal="center"/>
      <protection hidden="1"/>
    </xf>
    <xf numFmtId="0" fontId="70" fillId="0" borderId="0" xfId="0" applyFont="1" applyFill="1" applyBorder="1" applyAlignment="1" applyProtection="1">
      <alignment horizontal="center"/>
      <protection hidden="1"/>
    </xf>
    <xf numFmtId="0" fontId="72" fillId="0" borderId="0" xfId="0" applyFont="1" applyFill="1" applyBorder="1" applyAlignment="1" applyProtection="1">
      <alignment horizontal="center"/>
      <protection/>
    </xf>
    <xf numFmtId="0" fontId="15" fillId="0" borderId="25" xfId="0" applyFont="1" applyFill="1" applyBorder="1" applyAlignment="1" applyProtection="1">
      <alignment/>
      <protection locked="0"/>
    </xf>
    <xf numFmtId="0" fontId="30" fillId="0" borderId="25" xfId="0" applyFont="1" applyBorder="1" applyAlignment="1" applyProtection="1">
      <alignment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30" fillId="35" borderId="25" xfId="0" applyFont="1" applyFill="1" applyBorder="1" applyAlignment="1" applyProtection="1">
      <alignment horizontal="center"/>
      <protection locked="0"/>
    </xf>
    <xf numFmtId="0" fontId="30" fillId="0" borderId="25" xfId="0" applyFont="1" applyFill="1" applyBorder="1" applyAlignment="1" applyProtection="1">
      <alignment horizontal="center"/>
      <protection/>
    </xf>
    <xf numFmtId="0" fontId="15" fillId="35" borderId="25" xfId="0" applyFont="1" applyFill="1" applyBorder="1" applyAlignment="1" applyProtection="1">
      <alignment horizontal="center"/>
      <protection locked="0"/>
    </xf>
    <xf numFmtId="0" fontId="15" fillId="0" borderId="25" xfId="0" applyFont="1" applyFill="1" applyBorder="1" applyAlignment="1" applyProtection="1">
      <alignment horizontal="center"/>
      <protection/>
    </xf>
    <xf numFmtId="0" fontId="30" fillId="0" borderId="25" xfId="0" applyFont="1" applyFill="1" applyBorder="1" applyAlignment="1" applyProtection="1">
      <alignment horizontal="center"/>
      <protection hidden="1"/>
    </xf>
    <xf numFmtId="0" fontId="15" fillId="0" borderId="25" xfId="0" applyFont="1" applyFill="1" applyBorder="1" applyAlignment="1" applyProtection="1">
      <alignment horizontal="center"/>
      <protection hidden="1"/>
    </xf>
    <xf numFmtId="0" fontId="30" fillId="34" borderId="25" xfId="0" applyFont="1" applyFill="1" applyBorder="1" applyAlignment="1" applyProtection="1">
      <alignment horizontal="center"/>
      <protection/>
    </xf>
    <xf numFmtId="0" fontId="15" fillId="34" borderId="25" xfId="0" applyFont="1" applyFill="1" applyBorder="1" applyAlignment="1" applyProtection="1">
      <alignment horizontal="center"/>
      <protection hidden="1"/>
    </xf>
    <xf numFmtId="0" fontId="7" fillId="0" borderId="25" xfId="0" applyFont="1" applyFill="1" applyBorder="1" applyAlignment="1" applyProtection="1">
      <alignment horizontal="center"/>
      <protection/>
    </xf>
    <xf numFmtId="0" fontId="12" fillId="0" borderId="20" xfId="0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1" fontId="7" fillId="0" borderId="25" xfId="0" applyNumberFormat="1" applyFont="1" applyFill="1" applyBorder="1" applyAlignment="1" applyProtection="1">
      <alignment horizontal="center"/>
      <protection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30" fillId="34" borderId="25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15" fillId="0" borderId="25" xfId="0" applyFont="1" applyBorder="1" applyAlignment="1" applyProtection="1">
      <alignment/>
      <protection locked="0"/>
    </xf>
    <xf numFmtId="0" fontId="30" fillId="0" borderId="16" xfId="0" applyFont="1" applyBorder="1" applyAlignment="1" applyProtection="1">
      <alignment/>
      <protection locked="0"/>
    </xf>
    <xf numFmtId="0" fontId="12" fillId="0" borderId="25" xfId="0" applyFont="1" applyFill="1" applyBorder="1" applyAlignment="1" applyProtection="1">
      <alignment horizontal="center"/>
      <protection locked="0"/>
    </xf>
    <xf numFmtId="0" fontId="71" fillId="0" borderId="33" xfId="0" applyFont="1" applyBorder="1" applyAlignment="1" applyProtection="1">
      <alignment/>
      <protection locked="0"/>
    </xf>
    <xf numFmtId="0" fontId="70" fillId="0" borderId="33" xfId="0" applyFont="1" applyFill="1" applyBorder="1" applyAlignment="1" applyProtection="1">
      <alignment/>
      <protection locked="0"/>
    </xf>
    <xf numFmtId="0" fontId="69" fillId="0" borderId="33" xfId="0" applyFont="1" applyFill="1" applyBorder="1" applyAlignment="1" applyProtection="1">
      <alignment horizontal="center"/>
      <protection locked="0"/>
    </xf>
    <xf numFmtId="0" fontId="68" fillId="0" borderId="33" xfId="0" applyFont="1" applyBorder="1" applyAlignment="1">
      <alignment/>
    </xf>
    <xf numFmtId="0" fontId="12" fillId="0" borderId="33" xfId="0" applyFont="1" applyFill="1" applyBorder="1" applyAlignment="1" applyProtection="1">
      <alignment horizontal="center"/>
      <protection locked="0"/>
    </xf>
    <xf numFmtId="0" fontId="0" fillId="0" borderId="36" xfId="0" applyFont="1" applyBorder="1" applyAlignment="1">
      <alignment/>
    </xf>
    <xf numFmtId="0" fontId="0" fillId="0" borderId="33" xfId="0" applyFont="1" applyBorder="1" applyAlignment="1">
      <alignment/>
    </xf>
    <xf numFmtId="0" fontId="71" fillId="0" borderId="0" xfId="0" applyFont="1" applyBorder="1" applyAlignment="1" applyProtection="1">
      <alignment/>
      <protection locked="0"/>
    </xf>
    <xf numFmtId="0" fontId="73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15" fillId="0" borderId="25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6" xfId="0" applyBorder="1" applyAlignment="1">
      <alignment horizontal="center" textRotation="90"/>
    </xf>
    <xf numFmtId="0" fontId="9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9" fillId="0" borderId="32" xfId="0" applyFont="1" applyFill="1" applyBorder="1" applyAlignment="1" applyProtection="1">
      <alignment horizontal="center" vertical="center" textRotation="90"/>
      <protection/>
    </xf>
    <xf numFmtId="0" fontId="9" fillId="0" borderId="38" xfId="0" applyFont="1" applyFill="1" applyBorder="1" applyAlignment="1" applyProtection="1">
      <alignment horizontal="center" vertical="center" textRotation="90"/>
      <protection/>
    </xf>
    <xf numFmtId="0" fontId="9" fillId="0" borderId="39" xfId="0" applyFont="1" applyFill="1" applyBorder="1" applyAlignment="1" applyProtection="1">
      <alignment horizontal="center" vertical="center" textRotation="90"/>
      <protection/>
    </xf>
    <xf numFmtId="0" fontId="27" fillId="0" borderId="0" xfId="0" applyFont="1" applyFill="1" applyBorder="1" applyAlignment="1" applyProtection="1">
      <alignment horizontal="left"/>
      <protection locked="0"/>
    </xf>
    <xf numFmtId="0" fontId="0" fillId="0" borderId="40" xfId="0" applyFont="1" applyBorder="1" applyAlignment="1" applyProtection="1">
      <alignment horizontal="left" vertical="center" textRotation="90"/>
      <protection/>
    </xf>
    <xf numFmtId="0" fontId="0" fillId="0" borderId="41" xfId="0" applyFont="1" applyBorder="1" applyAlignment="1" applyProtection="1">
      <alignment horizontal="left" vertical="center" textRotation="90"/>
      <protection/>
    </xf>
    <xf numFmtId="0" fontId="0" fillId="0" borderId="42" xfId="0" applyFont="1" applyBorder="1" applyAlignment="1" applyProtection="1">
      <alignment horizontal="left" vertical="center" textRotation="90"/>
      <protection/>
    </xf>
    <xf numFmtId="0" fontId="73" fillId="0" borderId="33" xfId="0" applyFont="1" applyFill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right" vertical="justify" textRotation="90" wrapText="1"/>
      <protection/>
    </xf>
    <xf numFmtId="0" fontId="18" fillId="0" borderId="21" xfId="0" applyFont="1" applyBorder="1" applyAlignment="1" applyProtection="1">
      <alignment horizontal="right" vertical="justify" textRotation="90" wrapText="1"/>
      <protection/>
    </xf>
    <xf numFmtId="0" fontId="18" fillId="0" borderId="28" xfId="0" applyFont="1" applyBorder="1" applyAlignment="1" applyProtection="1">
      <alignment horizontal="right" vertical="justify" textRotation="90" wrapText="1"/>
      <protection/>
    </xf>
    <xf numFmtId="0" fontId="27" fillId="0" borderId="18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6"/>
  <sheetViews>
    <sheetView tabSelected="1" zoomScalePageLayoutView="0" workbookViewId="0" topLeftCell="A1">
      <pane ySplit="5" topLeftCell="A48" activePane="bottomLeft" state="frozen"/>
      <selection pane="topLeft" activeCell="A1" sqref="A1"/>
      <selection pane="bottomLeft" activeCell="AI37" sqref="AI37"/>
    </sheetView>
  </sheetViews>
  <sheetFormatPr defaultColWidth="9.140625" defaultRowHeight="12.75"/>
  <cols>
    <col min="1" max="1" width="2.421875" style="0" customWidth="1"/>
    <col min="2" max="2" width="13.28125" style="0" customWidth="1"/>
    <col min="3" max="3" width="12.28125" style="0" customWidth="1"/>
    <col min="4" max="4" width="4.00390625" style="0" customWidth="1"/>
    <col min="5" max="5" width="4.140625" style="0" customWidth="1"/>
    <col min="6" max="6" width="4.28125" style="0" customWidth="1"/>
    <col min="7" max="7" width="3.8515625" style="0" customWidth="1"/>
    <col min="8" max="8" width="4.28125" style="0" customWidth="1"/>
    <col min="9" max="9" width="4.14062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4.28125" style="0" customWidth="1"/>
    <col min="14" max="14" width="5.421875" style="0" customWidth="1"/>
    <col min="15" max="15" width="3.57421875" style="0" customWidth="1"/>
    <col min="16" max="16" width="4.421875" style="0" customWidth="1"/>
    <col min="17" max="17" width="3.7109375" style="0" customWidth="1"/>
    <col min="18" max="18" width="3.57421875" style="0" customWidth="1"/>
    <col min="19" max="19" width="3.421875" style="0" customWidth="1"/>
    <col min="20" max="20" width="3.7109375" style="0" customWidth="1"/>
    <col min="21" max="21" width="4.00390625" style="0" customWidth="1"/>
    <col min="22" max="22" width="3.8515625" style="0" customWidth="1"/>
    <col min="23" max="23" width="3.57421875" style="0" customWidth="1"/>
    <col min="24" max="24" width="5.00390625" style="0" customWidth="1"/>
    <col min="25" max="25" width="3.8515625" style="0" customWidth="1"/>
    <col min="26" max="26" width="4.7109375" style="0" customWidth="1"/>
    <col min="27" max="27" width="4.421875" style="0" customWidth="1"/>
    <col min="28" max="28" width="3.421875" style="0" customWidth="1"/>
    <col min="29" max="29" width="3.57421875" style="0" customWidth="1"/>
    <col min="30" max="30" width="5.00390625" style="0" customWidth="1"/>
    <col min="31" max="31" width="6.140625" style="0" customWidth="1"/>
    <col min="32" max="33" width="4.140625" style="0" customWidth="1"/>
    <col min="34" max="34" width="3.7109375" style="0" customWidth="1"/>
    <col min="35" max="35" width="3.8515625" style="0" customWidth="1"/>
    <col min="36" max="37" width="3.57421875" style="0" customWidth="1"/>
    <col min="38" max="38" width="4.140625" style="0" customWidth="1"/>
    <col min="39" max="39" width="3.7109375" style="0" customWidth="1"/>
    <col min="40" max="40" width="3.8515625" style="0" customWidth="1"/>
    <col min="41" max="41" width="3.7109375" style="0" hidden="1" customWidth="1"/>
    <col min="42" max="42" width="4.140625" style="0" hidden="1" customWidth="1"/>
    <col min="43" max="43" width="3.421875" style="0" customWidth="1"/>
    <col min="44" max="44" width="3.8515625" style="0" customWidth="1"/>
    <col min="45" max="45" width="3.57421875" style="0" customWidth="1"/>
    <col min="46" max="46" width="3.7109375" style="0" customWidth="1"/>
    <col min="47" max="47" width="3.57421875" style="0" customWidth="1"/>
    <col min="48" max="48" width="4.140625" style="0" customWidth="1"/>
    <col min="49" max="49" width="3.421875" style="0" customWidth="1"/>
    <col min="50" max="50" width="3.8515625" style="0" customWidth="1"/>
    <col min="51" max="51" width="3.28125" style="0" customWidth="1"/>
    <col min="52" max="52" width="3.7109375" style="0" customWidth="1"/>
    <col min="53" max="53" width="3.8515625" style="0" customWidth="1"/>
    <col min="54" max="54" width="3.7109375" style="0" customWidth="1"/>
    <col min="55" max="55" width="3.28125" style="0" customWidth="1"/>
    <col min="56" max="56" width="3.8515625" style="0" customWidth="1"/>
    <col min="57" max="57" width="4.140625" style="0" customWidth="1"/>
    <col min="58" max="58" width="6.7109375" style="0" customWidth="1"/>
    <col min="59" max="59" width="7.421875" style="0" hidden="1" customWidth="1"/>
    <col min="60" max="60" width="3.7109375" style="96" customWidth="1"/>
    <col min="61" max="61" width="6.28125" style="96" customWidth="1"/>
  </cols>
  <sheetData>
    <row r="1" spans="2:59" ht="17.25" thickBot="1">
      <c r="B1" s="1"/>
      <c r="C1" s="1"/>
      <c r="D1" s="2"/>
      <c r="E1" s="3"/>
      <c r="F1" s="4" t="s">
        <v>154</v>
      </c>
      <c r="G1" s="5"/>
      <c r="H1" s="6"/>
      <c r="I1" s="6"/>
      <c r="J1" s="6"/>
      <c r="K1" s="5"/>
      <c r="L1" s="6"/>
      <c r="M1" s="6"/>
      <c r="N1" s="6"/>
      <c r="O1" s="5"/>
      <c r="P1" s="6"/>
      <c r="Q1" s="5"/>
      <c r="R1" s="6"/>
      <c r="S1" s="5"/>
      <c r="T1" s="6"/>
      <c r="U1" s="5"/>
      <c r="V1" s="6"/>
      <c r="W1" s="6"/>
      <c r="X1" s="6"/>
      <c r="Y1" s="5"/>
      <c r="Z1" s="6"/>
      <c r="AA1" s="5"/>
      <c r="AB1" s="6"/>
      <c r="AC1" s="6"/>
      <c r="AD1" s="6"/>
      <c r="AE1" s="6"/>
      <c r="AF1" s="5"/>
      <c r="AG1" s="6"/>
      <c r="AH1" s="5"/>
      <c r="AI1" s="6"/>
      <c r="AJ1" s="5"/>
      <c r="AK1" s="6"/>
      <c r="AL1" s="5"/>
      <c r="AM1" s="6"/>
      <c r="AN1" s="6"/>
      <c r="AO1" s="5"/>
      <c r="AP1" s="6"/>
      <c r="AQ1" s="5"/>
      <c r="AR1" s="6"/>
      <c r="AS1" s="5"/>
      <c r="AT1" s="6"/>
      <c r="AU1" s="5"/>
      <c r="AV1" s="6"/>
      <c r="AW1" s="5"/>
      <c r="AX1" s="6"/>
      <c r="AY1" s="5"/>
      <c r="AZ1" s="6"/>
      <c r="BA1" s="5"/>
      <c r="BB1" s="6"/>
      <c r="BC1" s="5"/>
      <c r="BD1" s="6"/>
      <c r="BE1" s="6"/>
      <c r="BF1" s="6"/>
      <c r="BG1" s="7"/>
    </row>
    <row r="2" spans="1:61" ht="15.75" thickBot="1">
      <c r="A2" s="188" t="s">
        <v>26</v>
      </c>
      <c r="B2" s="192" t="s">
        <v>27</v>
      </c>
      <c r="C2" s="192" t="s">
        <v>28</v>
      </c>
      <c r="D2" s="195" t="s">
        <v>29</v>
      </c>
      <c r="E2" s="8"/>
      <c r="F2" s="9" t="s">
        <v>0</v>
      </c>
      <c r="G2" s="10"/>
      <c r="H2" s="11"/>
      <c r="I2" s="11"/>
      <c r="J2" s="11"/>
      <c r="K2" s="12"/>
      <c r="L2" s="11"/>
      <c r="M2" s="11"/>
      <c r="N2" s="11"/>
      <c r="O2" s="12"/>
      <c r="P2" s="11"/>
      <c r="Q2" s="12"/>
      <c r="R2" s="11"/>
      <c r="S2" s="12"/>
      <c r="T2" s="11"/>
      <c r="U2" s="12"/>
      <c r="V2" s="11"/>
      <c r="W2" s="11"/>
      <c r="X2" s="11"/>
      <c r="Y2" s="12"/>
      <c r="Z2" s="11"/>
      <c r="AA2" s="12"/>
      <c r="AB2" s="11"/>
      <c r="AC2" s="13"/>
      <c r="AD2" s="14"/>
      <c r="AE2" s="15"/>
      <c r="AF2" s="16"/>
      <c r="AG2" s="17" t="s">
        <v>1</v>
      </c>
      <c r="AH2" s="18"/>
      <c r="AI2" s="11"/>
      <c r="AJ2" s="12"/>
      <c r="AK2" s="11"/>
      <c r="AL2" s="12"/>
      <c r="AM2" s="11"/>
      <c r="AN2" s="15"/>
      <c r="AO2" s="12"/>
      <c r="AP2" s="19" t="s">
        <v>2</v>
      </c>
      <c r="AQ2" s="20"/>
      <c r="AR2" s="11"/>
      <c r="AS2" s="12"/>
      <c r="AT2" s="11"/>
      <c r="AU2" s="12"/>
      <c r="AV2" s="11"/>
      <c r="AW2" s="12"/>
      <c r="AX2" s="11"/>
      <c r="AY2" s="12"/>
      <c r="AZ2" s="11"/>
      <c r="BA2" s="12"/>
      <c r="BB2" s="11"/>
      <c r="BC2" s="12"/>
      <c r="BD2" s="13"/>
      <c r="BE2" s="90"/>
      <c r="BF2" s="184" t="s">
        <v>70</v>
      </c>
      <c r="BG2" s="7"/>
      <c r="BH2" s="181"/>
      <c r="BI2" s="182"/>
    </row>
    <row r="3" spans="1:61" ht="12.75" customHeight="1">
      <c r="A3" s="189"/>
      <c r="B3" s="193"/>
      <c r="C3" s="193"/>
      <c r="D3" s="196"/>
      <c r="E3" s="22"/>
      <c r="F3" s="14" t="s">
        <v>3</v>
      </c>
      <c r="G3" s="23" t="s">
        <v>4</v>
      </c>
      <c r="H3" s="24"/>
      <c r="I3" s="25"/>
      <c r="J3" s="26" t="s">
        <v>5</v>
      </c>
      <c r="K3" s="27"/>
      <c r="L3" s="14" t="s">
        <v>6</v>
      </c>
      <c r="M3" s="28" t="s">
        <v>7</v>
      </c>
      <c r="N3" s="14"/>
      <c r="O3" s="23" t="s">
        <v>8</v>
      </c>
      <c r="P3" s="29"/>
      <c r="Q3" s="23"/>
      <c r="R3" s="24"/>
      <c r="S3" s="30"/>
      <c r="T3" s="29" t="s">
        <v>9</v>
      </c>
      <c r="U3" s="23"/>
      <c r="V3" s="24"/>
      <c r="W3" s="30" t="s">
        <v>10</v>
      </c>
      <c r="X3" s="31"/>
      <c r="Y3" s="32"/>
      <c r="Z3" s="29" t="s">
        <v>11</v>
      </c>
      <c r="AA3" s="23"/>
      <c r="AB3" s="29"/>
      <c r="AC3" s="30" t="s">
        <v>12</v>
      </c>
      <c r="AD3" s="33"/>
      <c r="AE3" s="34"/>
      <c r="AF3" s="35"/>
      <c r="AG3" s="31" t="s">
        <v>13</v>
      </c>
      <c r="AH3" s="27"/>
      <c r="AI3" s="31" t="s">
        <v>5</v>
      </c>
      <c r="AJ3" s="27"/>
      <c r="AK3" s="31" t="s">
        <v>14</v>
      </c>
      <c r="AL3" s="27"/>
      <c r="AM3" s="36" t="s">
        <v>15</v>
      </c>
      <c r="AN3" s="34"/>
      <c r="AO3" s="35"/>
      <c r="AP3" s="37" t="s">
        <v>13</v>
      </c>
      <c r="AQ3" s="27"/>
      <c r="AR3" s="37" t="s">
        <v>13</v>
      </c>
      <c r="AS3" s="27"/>
      <c r="AT3" s="37" t="s">
        <v>5</v>
      </c>
      <c r="AU3" s="27"/>
      <c r="AV3" s="37" t="s">
        <v>14</v>
      </c>
      <c r="AW3" s="27"/>
      <c r="AX3" s="24" t="s">
        <v>15</v>
      </c>
      <c r="AY3" s="30"/>
      <c r="AZ3" s="24" t="s">
        <v>146</v>
      </c>
      <c r="BA3" s="30"/>
      <c r="BB3" s="24" t="s">
        <v>147</v>
      </c>
      <c r="BC3" s="30"/>
      <c r="BD3" s="38" t="s">
        <v>148</v>
      </c>
      <c r="BE3" s="91"/>
      <c r="BF3" s="185"/>
      <c r="BG3" s="21"/>
      <c r="BH3" s="181"/>
      <c r="BI3" s="183"/>
    </row>
    <row r="4" spans="1:61" ht="18" customHeight="1" thickBot="1">
      <c r="A4" s="189"/>
      <c r="B4" s="193"/>
      <c r="C4" s="193"/>
      <c r="D4" s="196"/>
      <c r="E4" s="39" t="s">
        <v>16</v>
      </c>
      <c r="F4" s="40"/>
      <c r="G4" s="41" t="s">
        <v>17</v>
      </c>
      <c r="H4" s="40"/>
      <c r="I4" s="42" t="s">
        <v>18</v>
      </c>
      <c r="J4" s="40"/>
      <c r="K4" s="43" t="s">
        <v>19</v>
      </c>
      <c r="L4" s="44"/>
      <c r="M4" s="45" t="s">
        <v>20</v>
      </c>
      <c r="N4" s="46"/>
      <c r="O4" s="42" t="s">
        <v>21</v>
      </c>
      <c r="P4" s="47"/>
      <c r="Q4" s="48"/>
      <c r="R4" s="40"/>
      <c r="S4" s="42" t="s">
        <v>22</v>
      </c>
      <c r="T4" s="47"/>
      <c r="U4" s="48"/>
      <c r="V4" s="40"/>
      <c r="W4" s="45" t="s">
        <v>23</v>
      </c>
      <c r="X4" s="40"/>
      <c r="Y4" s="48" t="s">
        <v>24</v>
      </c>
      <c r="Z4" s="49"/>
      <c r="AA4" s="48"/>
      <c r="AB4" s="47"/>
      <c r="AC4" s="50" t="s">
        <v>25</v>
      </c>
      <c r="AD4" s="51"/>
      <c r="AE4" s="52"/>
      <c r="AF4" s="53"/>
      <c r="AG4" s="54"/>
      <c r="AH4" s="55"/>
      <c r="AI4" s="54"/>
      <c r="AJ4" s="55"/>
      <c r="AK4" s="54"/>
      <c r="AL4" s="55"/>
      <c r="AM4" s="56"/>
      <c r="AN4" s="52"/>
      <c r="AO4" s="53"/>
      <c r="AP4" s="54"/>
      <c r="AQ4" s="55"/>
      <c r="AR4" s="54"/>
      <c r="AS4" s="55" t="s">
        <v>149</v>
      </c>
      <c r="AT4" s="57"/>
      <c r="AU4" s="55"/>
      <c r="AV4" s="57"/>
      <c r="AW4" s="55"/>
      <c r="AX4" s="57"/>
      <c r="AY4" s="55"/>
      <c r="AZ4" s="54"/>
      <c r="BA4" s="55"/>
      <c r="BB4" s="54"/>
      <c r="BC4" s="55"/>
      <c r="BD4" s="54"/>
      <c r="BE4" s="92"/>
      <c r="BF4" s="185"/>
      <c r="BG4" s="7"/>
      <c r="BH4" s="181"/>
      <c r="BI4" s="183"/>
    </row>
    <row r="5" spans="1:61" ht="111" customHeight="1">
      <c r="A5" s="190"/>
      <c r="B5" s="194"/>
      <c r="C5" s="194"/>
      <c r="D5" s="197"/>
      <c r="E5" s="58" t="s">
        <v>30</v>
      </c>
      <c r="F5" s="59" t="s">
        <v>31</v>
      </c>
      <c r="G5" s="58" t="s">
        <v>30</v>
      </c>
      <c r="H5" s="60" t="s">
        <v>32</v>
      </c>
      <c r="I5" s="61" t="s">
        <v>33</v>
      </c>
      <c r="J5" s="62" t="s">
        <v>34</v>
      </c>
      <c r="K5" s="61" t="s">
        <v>35</v>
      </c>
      <c r="L5" s="62" t="s">
        <v>36</v>
      </c>
      <c r="M5" s="61" t="s">
        <v>37</v>
      </c>
      <c r="N5" s="62" t="s">
        <v>38</v>
      </c>
      <c r="O5" s="58" t="s">
        <v>30</v>
      </c>
      <c r="P5" s="63" t="s">
        <v>39</v>
      </c>
      <c r="Q5" s="58" t="s">
        <v>30</v>
      </c>
      <c r="R5" s="63" t="s">
        <v>40</v>
      </c>
      <c r="S5" s="58" t="s">
        <v>30</v>
      </c>
      <c r="T5" s="63" t="s">
        <v>41</v>
      </c>
      <c r="U5" s="58" t="s">
        <v>30</v>
      </c>
      <c r="V5" s="63" t="s">
        <v>42</v>
      </c>
      <c r="W5" s="58" t="s">
        <v>30</v>
      </c>
      <c r="X5" s="63" t="s">
        <v>43</v>
      </c>
      <c r="Y5" s="64" t="s">
        <v>44</v>
      </c>
      <c r="Z5" s="63" t="s">
        <v>45</v>
      </c>
      <c r="AA5" s="64" t="s">
        <v>44</v>
      </c>
      <c r="AB5" s="65" t="s">
        <v>46</v>
      </c>
      <c r="AC5" s="66" t="s">
        <v>44</v>
      </c>
      <c r="AD5" s="67" t="s">
        <v>47</v>
      </c>
      <c r="AE5" s="68" t="s">
        <v>48</v>
      </c>
      <c r="AF5" s="69" t="s">
        <v>44</v>
      </c>
      <c r="AG5" s="59" t="s">
        <v>49</v>
      </c>
      <c r="AH5" s="58" t="s">
        <v>50</v>
      </c>
      <c r="AI5" s="63" t="s">
        <v>51</v>
      </c>
      <c r="AJ5" s="58" t="s">
        <v>52</v>
      </c>
      <c r="AK5" s="63" t="s">
        <v>53</v>
      </c>
      <c r="AL5" s="64" t="s">
        <v>44</v>
      </c>
      <c r="AM5" s="65" t="s">
        <v>54</v>
      </c>
      <c r="AN5" s="70" t="s">
        <v>55</v>
      </c>
      <c r="AO5" s="64" t="s">
        <v>56</v>
      </c>
      <c r="AP5" s="63" t="s">
        <v>57</v>
      </c>
      <c r="AQ5" s="64" t="s">
        <v>44</v>
      </c>
      <c r="AR5" s="63" t="s">
        <v>58</v>
      </c>
      <c r="AS5" s="66" t="s">
        <v>59</v>
      </c>
      <c r="AT5" s="63" t="s">
        <v>60</v>
      </c>
      <c r="AU5" s="66" t="s">
        <v>61</v>
      </c>
      <c r="AV5" s="63" t="s">
        <v>62</v>
      </c>
      <c r="AW5" s="66" t="s">
        <v>63</v>
      </c>
      <c r="AX5" s="63" t="s">
        <v>64</v>
      </c>
      <c r="AY5" s="66" t="s">
        <v>65</v>
      </c>
      <c r="AZ5" s="63" t="s">
        <v>66</v>
      </c>
      <c r="BA5" s="64" t="s">
        <v>44</v>
      </c>
      <c r="BB5" s="63" t="s">
        <v>67</v>
      </c>
      <c r="BC5" s="64" t="s">
        <v>44</v>
      </c>
      <c r="BD5" s="71" t="s">
        <v>68</v>
      </c>
      <c r="BE5" s="89" t="s">
        <v>69</v>
      </c>
      <c r="BF5" s="186"/>
      <c r="BG5" s="94" t="s">
        <v>71</v>
      </c>
      <c r="BH5" s="181"/>
      <c r="BI5" s="183"/>
    </row>
    <row r="6" spans="1:60" ht="18" thickBot="1">
      <c r="A6" s="110"/>
      <c r="B6" s="111"/>
      <c r="C6" s="111"/>
      <c r="D6" s="112"/>
      <c r="E6" s="113"/>
      <c r="F6" s="114" t="s">
        <v>72</v>
      </c>
      <c r="G6" s="115"/>
      <c r="H6" s="114" t="s">
        <v>72</v>
      </c>
      <c r="I6" s="114"/>
      <c r="J6" s="116" t="s">
        <v>73</v>
      </c>
      <c r="K6" s="117"/>
      <c r="L6" s="116" t="s">
        <v>73</v>
      </c>
      <c r="M6" s="117"/>
      <c r="N6" s="118" t="s">
        <v>74</v>
      </c>
      <c r="O6" s="117"/>
      <c r="P6" s="118" t="s">
        <v>75</v>
      </c>
      <c r="Q6" s="117"/>
      <c r="R6" s="118" t="s">
        <v>76</v>
      </c>
      <c r="S6" s="117"/>
      <c r="T6" s="118" t="s">
        <v>77</v>
      </c>
      <c r="U6" s="117"/>
      <c r="V6" s="118" t="s">
        <v>74</v>
      </c>
      <c r="W6" s="117"/>
      <c r="X6" s="118" t="s">
        <v>76</v>
      </c>
      <c r="Y6" s="117"/>
      <c r="Z6" s="118" t="s">
        <v>78</v>
      </c>
      <c r="AA6" s="117"/>
      <c r="AB6" s="119" t="s">
        <v>79</v>
      </c>
      <c r="AC6" s="117"/>
      <c r="AD6" s="119" t="s">
        <v>80</v>
      </c>
      <c r="AE6" s="120"/>
      <c r="AF6" s="121"/>
      <c r="AG6" s="114" t="s">
        <v>81</v>
      </c>
      <c r="AH6" s="115"/>
      <c r="AI6" s="118" t="s">
        <v>82</v>
      </c>
      <c r="AJ6" s="117"/>
      <c r="AK6" s="118" t="s">
        <v>74</v>
      </c>
      <c r="AL6" s="122"/>
      <c r="AM6" s="119" t="s">
        <v>81</v>
      </c>
      <c r="AN6" s="120"/>
      <c r="AO6" s="121"/>
      <c r="AP6" s="114" t="s">
        <v>83</v>
      </c>
      <c r="AQ6" s="115"/>
      <c r="AR6" s="118" t="s">
        <v>84</v>
      </c>
      <c r="AS6" s="117"/>
      <c r="AT6" s="118" t="s">
        <v>85</v>
      </c>
      <c r="AU6" s="117"/>
      <c r="AV6" s="118" t="s">
        <v>74</v>
      </c>
      <c r="AW6" s="117"/>
      <c r="AX6" s="118" t="s">
        <v>86</v>
      </c>
      <c r="AY6" s="117"/>
      <c r="AZ6" s="118" t="s">
        <v>85</v>
      </c>
      <c r="BA6" s="117"/>
      <c r="BB6" s="118" t="s">
        <v>87</v>
      </c>
      <c r="BC6" s="122"/>
      <c r="BD6" s="119" t="s">
        <v>88</v>
      </c>
      <c r="BE6" s="123"/>
      <c r="BF6" s="118"/>
      <c r="BG6" s="95"/>
      <c r="BH6" s="97"/>
    </row>
    <row r="7" spans="1:61" s="108" customFormat="1" ht="14.25" thickBot="1">
      <c r="A7" s="138">
        <v>1</v>
      </c>
      <c r="B7" s="139" t="s">
        <v>105</v>
      </c>
      <c r="C7" s="139" t="s">
        <v>106</v>
      </c>
      <c r="D7" s="140">
        <v>53</v>
      </c>
      <c r="E7" s="141">
        <v>33</v>
      </c>
      <c r="F7" s="142">
        <f aca="true" t="shared" si="0" ref="F7:F26">E7*6</f>
        <v>198</v>
      </c>
      <c r="G7" s="143"/>
      <c r="H7" s="144">
        <f aca="true" t="shared" si="1" ref="H7:H26">G7*6</f>
        <v>0</v>
      </c>
      <c r="I7" s="141">
        <v>6</v>
      </c>
      <c r="J7" s="145">
        <v>16</v>
      </c>
      <c r="K7" s="143"/>
      <c r="L7" s="146">
        <f>K7*3</f>
        <v>0</v>
      </c>
      <c r="M7" s="143"/>
      <c r="N7" s="144">
        <f aca="true" t="shared" si="2" ref="N7:N26">M7*3</f>
        <v>0</v>
      </c>
      <c r="O7" s="143"/>
      <c r="P7" s="144">
        <f aca="true" t="shared" si="3" ref="P7:P27">O7*0.5</f>
        <v>0</v>
      </c>
      <c r="Q7" s="143"/>
      <c r="R7" s="144">
        <f aca="true" t="shared" si="4" ref="R7:R26">Q7</f>
        <v>0</v>
      </c>
      <c r="S7" s="141">
        <v>5</v>
      </c>
      <c r="T7" s="142">
        <f aca="true" t="shared" si="5" ref="T7:T26">IF(S7&gt;5,10,S7*2)</f>
        <v>10</v>
      </c>
      <c r="U7" s="141">
        <v>18</v>
      </c>
      <c r="V7" s="142">
        <f aca="true" t="shared" si="6" ref="V7:V26">U7*3</f>
        <v>54</v>
      </c>
      <c r="W7" s="141">
        <v>8</v>
      </c>
      <c r="X7" s="142">
        <f aca="true" t="shared" si="7" ref="X7:X19">W7</f>
        <v>8</v>
      </c>
      <c r="Y7" s="143"/>
      <c r="Z7" s="144">
        <f aca="true" t="shared" si="8" ref="Z7:Z26">IF(Y7="si",1.5,0)</f>
        <v>0</v>
      </c>
      <c r="AA7" s="143"/>
      <c r="AB7" s="144">
        <f aca="true" t="shared" si="9" ref="AB7:AB26">IF(AA7="si",3,0)</f>
        <v>0</v>
      </c>
      <c r="AC7" s="143" t="s">
        <v>100</v>
      </c>
      <c r="AD7" s="142">
        <f aca="true" t="shared" si="10" ref="AD7:AD26">IF(AC7="si",10,0)</f>
        <v>10</v>
      </c>
      <c r="AE7" s="147">
        <f aca="true" t="shared" si="11" ref="AE7:AE26">F7+H7+J7+L7+N7+P7+R7+T7+V7+X7+Z7+AB7+AD7</f>
        <v>296</v>
      </c>
      <c r="AF7" s="143" t="s">
        <v>100</v>
      </c>
      <c r="AG7" s="142">
        <f aca="true" t="shared" si="12" ref="AG7:AG26">IF(AF7="si",6,0)</f>
        <v>6</v>
      </c>
      <c r="AH7" s="143"/>
      <c r="AI7" s="144">
        <f aca="true" t="shared" si="13" ref="AI7:AI23">AH7*4</f>
        <v>0</v>
      </c>
      <c r="AJ7" s="141"/>
      <c r="AK7" s="142">
        <f aca="true" t="shared" si="14" ref="AK7:AK26">AJ7*3</f>
        <v>0</v>
      </c>
      <c r="AL7" s="143"/>
      <c r="AM7" s="144">
        <f aca="true" t="shared" si="15" ref="AM7:AM26">IF(AL7="si",6,0)</f>
        <v>0</v>
      </c>
      <c r="AN7" s="147">
        <f aca="true" t="shared" si="16" ref="AN7:AN26">AG7+AI7+AK7+AM7</f>
        <v>6</v>
      </c>
      <c r="AO7" s="143"/>
      <c r="AP7" s="144">
        <f aca="true" t="shared" si="17" ref="AP7:AP26">AO7*3</f>
        <v>0</v>
      </c>
      <c r="AQ7" s="143" t="s">
        <v>100</v>
      </c>
      <c r="AR7" s="142">
        <f aca="true" t="shared" si="18" ref="AR7:AR26">IF(AQ7="si",12,0)</f>
        <v>12</v>
      </c>
      <c r="AS7" s="143"/>
      <c r="AT7" s="144">
        <f aca="true" t="shared" si="19" ref="AT7:AT16">AS7*5</f>
        <v>0</v>
      </c>
      <c r="AU7" s="143"/>
      <c r="AV7" s="144">
        <f aca="true" t="shared" si="20" ref="AV7:AV26">AU7*3</f>
        <v>0</v>
      </c>
      <c r="AW7" s="143"/>
      <c r="AX7" s="144">
        <f aca="true" t="shared" si="21" ref="AX7:AX26">AW7</f>
        <v>0</v>
      </c>
      <c r="AY7" s="141"/>
      <c r="AZ7" s="142">
        <f aca="true" t="shared" si="22" ref="AZ7:AZ26">AY7*5</f>
        <v>0</v>
      </c>
      <c r="BA7" s="143"/>
      <c r="BB7" s="144">
        <f aca="true" t="shared" si="23" ref="BB7:BB26">IF(BA7="si",5,0)</f>
        <v>0</v>
      </c>
      <c r="BC7" s="143"/>
      <c r="BD7" s="144">
        <f>IF(BC7="si",1,0)</f>
        <v>0</v>
      </c>
      <c r="BE7" s="148">
        <f aca="true" t="shared" si="24" ref="BE7:BE26">SUM(AP7+AR7+AT7+AV7+AX7+AZ7+BB7+BD7)</f>
        <v>12</v>
      </c>
      <c r="BF7" s="149">
        <f aca="true" t="shared" si="25" ref="BF7:BF26">AE7+AN7+BE7</f>
        <v>314</v>
      </c>
      <c r="BG7" s="150"/>
      <c r="BH7" s="151"/>
      <c r="BI7" s="152"/>
    </row>
    <row r="8" spans="1:61" s="108" customFormat="1" ht="14.25" thickBot="1">
      <c r="A8" s="138">
        <v>2</v>
      </c>
      <c r="B8" s="139" t="s">
        <v>124</v>
      </c>
      <c r="C8" s="139" t="s">
        <v>125</v>
      </c>
      <c r="D8" s="140">
        <v>56</v>
      </c>
      <c r="E8" s="141">
        <v>30</v>
      </c>
      <c r="F8" s="142">
        <f t="shared" si="0"/>
        <v>180</v>
      </c>
      <c r="G8" s="143"/>
      <c r="H8" s="144">
        <f t="shared" si="1"/>
        <v>0</v>
      </c>
      <c r="I8" s="141">
        <v>5</v>
      </c>
      <c r="J8" s="145">
        <v>14</v>
      </c>
      <c r="K8" s="143">
        <v>3</v>
      </c>
      <c r="L8" s="146">
        <f aca="true" t="shared" si="26" ref="L8:L27">K8*3</f>
        <v>9</v>
      </c>
      <c r="M8" s="143">
        <v>3</v>
      </c>
      <c r="N8" s="144">
        <f t="shared" si="2"/>
        <v>9</v>
      </c>
      <c r="O8" s="143"/>
      <c r="P8" s="144">
        <f t="shared" si="3"/>
        <v>0</v>
      </c>
      <c r="Q8" s="143">
        <v>2</v>
      </c>
      <c r="R8" s="144">
        <f t="shared" si="4"/>
        <v>2</v>
      </c>
      <c r="S8" s="141">
        <v>5</v>
      </c>
      <c r="T8" s="142">
        <f t="shared" si="5"/>
        <v>10</v>
      </c>
      <c r="U8" s="141">
        <v>14</v>
      </c>
      <c r="V8" s="142">
        <f t="shared" si="6"/>
        <v>42</v>
      </c>
      <c r="W8" s="141"/>
      <c r="X8" s="142">
        <f t="shared" si="7"/>
        <v>0</v>
      </c>
      <c r="Y8" s="143"/>
      <c r="Z8" s="144">
        <f t="shared" si="8"/>
        <v>0</v>
      </c>
      <c r="AA8" s="143"/>
      <c r="AB8" s="144">
        <f t="shared" si="9"/>
        <v>0</v>
      </c>
      <c r="AC8" s="143" t="s">
        <v>100</v>
      </c>
      <c r="AD8" s="142">
        <f t="shared" si="10"/>
        <v>10</v>
      </c>
      <c r="AE8" s="147">
        <f t="shared" si="11"/>
        <v>276</v>
      </c>
      <c r="AF8" s="143" t="s">
        <v>100</v>
      </c>
      <c r="AG8" s="142">
        <f t="shared" si="12"/>
        <v>6</v>
      </c>
      <c r="AH8" s="143"/>
      <c r="AI8" s="144">
        <f t="shared" si="13"/>
        <v>0</v>
      </c>
      <c r="AJ8" s="141"/>
      <c r="AK8" s="142">
        <f t="shared" si="14"/>
        <v>0</v>
      </c>
      <c r="AL8" s="143"/>
      <c r="AM8" s="144">
        <f t="shared" si="15"/>
        <v>0</v>
      </c>
      <c r="AN8" s="147">
        <f t="shared" si="16"/>
        <v>6</v>
      </c>
      <c r="AO8" s="143"/>
      <c r="AP8" s="144">
        <f t="shared" si="17"/>
        <v>0</v>
      </c>
      <c r="AQ8" s="143" t="s">
        <v>100</v>
      </c>
      <c r="AR8" s="142">
        <f t="shared" si="18"/>
        <v>12</v>
      </c>
      <c r="AS8" s="143"/>
      <c r="AT8" s="144">
        <f t="shared" si="19"/>
        <v>0</v>
      </c>
      <c r="AU8" s="143"/>
      <c r="AV8" s="144">
        <f t="shared" si="20"/>
        <v>0</v>
      </c>
      <c r="AW8" s="143"/>
      <c r="AX8" s="144">
        <f t="shared" si="21"/>
        <v>0</v>
      </c>
      <c r="AY8" s="141"/>
      <c r="AZ8" s="142">
        <f t="shared" si="22"/>
        <v>0</v>
      </c>
      <c r="BA8" s="143"/>
      <c r="BB8" s="144">
        <f t="shared" si="23"/>
        <v>0</v>
      </c>
      <c r="BC8" s="143" t="s">
        <v>100</v>
      </c>
      <c r="BD8" s="144">
        <f>IF(BC8="si",1,0)</f>
        <v>1</v>
      </c>
      <c r="BE8" s="148">
        <f t="shared" si="24"/>
        <v>13</v>
      </c>
      <c r="BF8" s="153">
        <f t="shared" si="25"/>
        <v>295</v>
      </c>
      <c r="BG8" s="154"/>
      <c r="BH8" s="151"/>
      <c r="BI8" s="152"/>
    </row>
    <row r="9" spans="1:61" s="108" customFormat="1" ht="14.25" thickBot="1">
      <c r="A9" s="138">
        <v>3</v>
      </c>
      <c r="B9" s="139" t="s">
        <v>103</v>
      </c>
      <c r="C9" s="139" t="s">
        <v>104</v>
      </c>
      <c r="D9" s="140">
        <v>56</v>
      </c>
      <c r="E9" s="141">
        <v>33</v>
      </c>
      <c r="F9" s="142">
        <f>E9*6</f>
        <v>198</v>
      </c>
      <c r="G9" s="143">
        <v>1</v>
      </c>
      <c r="H9" s="144">
        <f>G9*6</f>
        <v>6</v>
      </c>
      <c r="I9" s="141">
        <v>2</v>
      </c>
      <c r="J9" s="145">
        <f>I9*3</f>
        <v>6</v>
      </c>
      <c r="K9" s="143"/>
      <c r="L9" s="146">
        <f>K9*3</f>
        <v>0</v>
      </c>
      <c r="M9" s="143"/>
      <c r="N9" s="144">
        <f>M9*3</f>
        <v>0</v>
      </c>
      <c r="O9" s="143"/>
      <c r="P9" s="144">
        <f>O9*0.5</f>
        <v>0</v>
      </c>
      <c r="Q9" s="143"/>
      <c r="R9" s="144">
        <f>Q9</f>
        <v>0</v>
      </c>
      <c r="S9" s="141">
        <v>5</v>
      </c>
      <c r="T9" s="142">
        <f>IF(S9&gt;5,10,S9*2)</f>
        <v>10</v>
      </c>
      <c r="U9" s="141">
        <v>11</v>
      </c>
      <c r="V9" s="142">
        <f>U9*3</f>
        <v>33</v>
      </c>
      <c r="W9" s="141"/>
      <c r="X9" s="142">
        <f>W9</f>
        <v>0</v>
      </c>
      <c r="Y9" s="143"/>
      <c r="Z9" s="144">
        <f>IF(Y9="si",1.5,0)</f>
        <v>0</v>
      </c>
      <c r="AA9" s="143"/>
      <c r="AB9" s="144">
        <f>IF(AA9="si",3,0)</f>
        <v>0</v>
      </c>
      <c r="AC9" s="143" t="s">
        <v>100</v>
      </c>
      <c r="AD9" s="142">
        <f>IF(AC9="si",10,0)</f>
        <v>10</v>
      </c>
      <c r="AE9" s="147">
        <f>F9+H9+J9+L9+N9+P9+R9+T9+V9+X9+Z9+AB9+AD9</f>
        <v>263</v>
      </c>
      <c r="AF9" s="143" t="s">
        <v>100</v>
      </c>
      <c r="AG9" s="142">
        <f>IF(AF9="si",6,0)</f>
        <v>6</v>
      </c>
      <c r="AH9" s="143"/>
      <c r="AI9" s="144">
        <f>AH9*4</f>
        <v>0</v>
      </c>
      <c r="AJ9" s="141"/>
      <c r="AK9" s="142">
        <f>AJ9*3</f>
        <v>0</v>
      </c>
      <c r="AL9" s="143"/>
      <c r="AM9" s="144">
        <f>IF(AL9="si",6,0)</f>
        <v>0</v>
      </c>
      <c r="AN9" s="147">
        <f>AG9+AI9+AK9+AM9</f>
        <v>6</v>
      </c>
      <c r="AO9" s="143"/>
      <c r="AP9" s="144">
        <f>AO9*3</f>
        <v>0</v>
      </c>
      <c r="AQ9" s="143" t="s">
        <v>100</v>
      </c>
      <c r="AR9" s="142">
        <f>IF(AQ9="si",12,0)</f>
        <v>12</v>
      </c>
      <c r="AS9" s="143"/>
      <c r="AT9" s="144">
        <f>AS9*5</f>
        <v>0</v>
      </c>
      <c r="AU9" s="143"/>
      <c r="AV9" s="144">
        <f>AU9*3</f>
        <v>0</v>
      </c>
      <c r="AW9" s="143"/>
      <c r="AX9" s="144">
        <f>AW9</f>
        <v>0</v>
      </c>
      <c r="AY9" s="141"/>
      <c r="AZ9" s="142">
        <f>AY9*5</f>
        <v>0</v>
      </c>
      <c r="BA9" s="143"/>
      <c r="BB9" s="144">
        <f>IF(BA9="si",5,0)</f>
        <v>0</v>
      </c>
      <c r="BC9" s="143"/>
      <c r="BD9" s="144"/>
      <c r="BE9" s="148">
        <f>SUM(AP9+AR9+AT9+AV9+AX9+AZ9+BB9+BD9)</f>
        <v>12</v>
      </c>
      <c r="BF9" s="149">
        <f>AE9+AN9+BE9</f>
        <v>281</v>
      </c>
      <c r="BG9" s="155"/>
      <c r="BH9" s="156"/>
      <c r="BI9" s="109"/>
    </row>
    <row r="10" spans="1:61" s="108" customFormat="1" ht="14.25" thickBot="1">
      <c r="A10" s="138">
        <v>4</v>
      </c>
      <c r="B10" s="139" t="s">
        <v>112</v>
      </c>
      <c r="C10" s="139" t="s">
        <v>113</v>
      </c>
      <c r="D10" s="140">
        <v>57</v>
      </c>
      <c r="E10" s="141">
        <v>32</v>
      </c>
      <c r="F10" s="142">
        <f>E10*6</f>
        <v>192</v>
      </c>
      <c r="G10" s="143"/>
      <c r="H10" s="144">
        <f>G10*6</f>
        <v>0</v>
      </c>
      <c r="I10" s="141">
        <v>4</v>
      </c>
      <c r="J10" s="145">
        <f>I10*3</f>
        <v>12</v>
      </c>
      <c r="K10" s="143"/>
      <c r="L10" s="146">
        <f>K10*3</f>
        <v>0</v>
      </c>
      <c r="M10" s="143"/>
      <c r="N10" s="144">
        <f>M10*3</f>
        <v>0</v>
      </c>
      <c r="O10" s="143"/>
      <c r="P10" s="144">
        <f>O10*0.5</f>
        <v>0</v>
      </c>
      <c r="Q10" s="143"/>
      <c r="R10" s="144">
        <f>Q10</f>
        <v>0</v>
      </c>
      <c r="S10" s="141">
        <v>5</v>
      </c>
      <c r="T10" s="142">
        <f>IF(S10&gt;5,10,S10*2)</f>
        <v>10</v>
      </c>
      <c r="U10" s="141">
        <v>13</v>
      </c>
      <c r="V10" s="142">
        <f>U10*3</f>
        <v>39</v>
      </c>
      <c r="W10" s="141"/>
      <c r="X10" s="142">
        <f>W10</f>
        <v>0</v>
      </c>
      <c r="Y10" s="143"/>
      <c r="Z10" s="144">
        <f>IF(Y10="si",1.5,0)</f>
        <v>0</v>
      </c>
      <c r="AA10" s="143"/>
      <c r="AB10" s="144">
        <f>IF(AA10="si",3,0)</f>
        <v>0</v>
      </c>
      <c r="AC10" s="143" t="s">
        <v>100</v>
      </c>
      <c r="AD10" s="142">
        <f>IF(AC10="si",10,0)</f>
        <v>10</v>
      </c>
      <c r="AE10" s="147">
        <f>F10+H10+J10+L10+N10+P10+R10+T10+V10+X10+Z10+AB10+AD10</f>
        <v>263</v>
      </c>
      <c r="AF10" s="143" t="s">
        <v>100</v>
      </c>
      <c r="AG10" s="142">
        <f>IF(AF10="si",6,0)</f>
        <v>6</v>
      </c>
      <c r="AH10" s="143"/>
      <c r="AI10" s="144">
        <f>AH10*4</f>
        <v>0</v>
      </c>
      <c r="AJ10" s="141"/>
      <c r="AK10" s="142">
        <f>AJ10*3</f>
        <v>0</v>
      </c>
      <c r="AL10" s="143"/>
      <c r="AM10" s="144">
        <f>IF(AL10="si",6,0)</f>
        <v>0</v>
      </c>
      <c r="AN10" s="147">
        <f>AG10+AI10+AK10+AM10</f>
        <v>6</v>
      </c>
      <c r="AO10" s="143"/>
      <c r="AP10" s="144">
        <f>AO10*3</f>
        <v>0</v>
      </c>
      <c r="AQ10" s="143" t="s">
        <v>100</v>
      </c>
      <c r="AR10" s="142">
        <f>IF(AQ10="si",12,0)</f>
        <v>12</v>
      </c>
      <c r="AS10" s="143"/>
      <c r="AT10" s="144">
        <f>AS10*5</f>
        <v>0</v>
      </c>
      <c r="AU10" s="143"/>
      <c r="AV10" s="144">
        <f>AU10*3</f>
        <v>0</v>
      </c>
      <c r="AW10" s="143"/>
      <c r="AX10" s="144">
        <f>AW10</f>
        <v>0</v>
      </c>
      <c r="AY10" s="141"/>
      <c r="AZ10" s="142">
        <f>AY10*5</f>
        <v>0</v>
      </c>
      <c r="BA10" s="143"/>
      <c r="BB10" s="144">
        <f>IF(BA10="si",5,0)</f>
        <v>0</v>
      </c>
      <c r="BC10" s="143"/>
      <c r="BD10" s="144">
        <f>IF(BC10="si",1,0)</f>
        <v>0</v>
      </c>
      <c r="BE10" s="148">
        <f>SUM(AP10+AR10+AT10+AV10+AX10+AZ10+BB10+BD10)</f>
        <v>12</v>
      </c>
      <c r="BF10" s="149">
        <f>AE10+AN10+BE10</f>
        <v>281</v>
      </c>
      <c r="BG10" s="150"/>
      <c r="BH10" s="151"/>
      <c r="BI10" s="152"/>
    </row>
    <row r="11" spans="1:61" s="108" customFormat="1" ht="14.25" thickBot="1">
      <c r="A11" s="138">
        <v>5</v>
      </c>
      <c r="B11" s="139" t="s">
        <v>114</v>
      </c>
      <c r="C11" s="139" t="s">
        <v>115</v>
      </c>
      <c r="D11" s="140">
        <v>55</v>
      </c>
      <c r="E11" s="141">
        <v>33</v>
      </c>
      <c r="F11" s="142">
        <f>E11*6</f>
        <v>198</v>
      </c>
      <c r="G11" s="143"/>
      <c r="H11" s="144">
        <f>G11*6</f>
        <v>0</v>
      </c>
      <c r="I11" s="141">
        <v>2</v>
      </c>
      <c r="J11" s="145">
        <f>I11*3</f>
        <v>6</v>
      </c>
      <c r="K11" s="143"/>
      <c r="L11" s="146">
        <f>K11*3</f>
        <v>0</v>
      </c>
      <c r="M11" s="143"/>
      <c r="N11" s="144">
        <f>M11*3</f>
        <v>0</v>
      </c>
      <c r="O11" s="143"/>
      <c r="P11" s="144">
        <f>O11*0.5</f>
        <v>0</v>
      </c>
      <c r="Q11" s="143"/>
      <c r="R11" s="144">
        <f>Q11</f>
        <v>0</v>
      </c>
      <c r="S11" s="141">
        <v>5</v>
      </c>
      <c r="T11" s="142">
        <f>IF(S11&gt;5,10,S11*2)</f>
        <v>10</v>
      </c>
      <c r="U11" s="141">
        <v>12</v>
      </c>
      <c r="V11" s="142">
        <f>U11*3</f>
        <v>36</v>
      </c>
      <c r="W11" s="141">
        <v>1</v>
      </c>
      <c r="X11" s="142">
        <f>W11</f>
        <v>1</v>
      </c>
      <c r="Y11" s="143"/>
      <c r="Z11" s="144">
        <f>IF(Y11="si",1.5,0)</f>
        <v>0</v>
      </c>
      <c r="AA11" s="143"/>
      <c r="AB11" s="144">
        <f>IF(AA11="si",3,0)</f>
        <v>0</v>
      </c>
      <c r="AC11" s="143" t="s">
        <v>100</v>
      </c>
      <c r="AD11" s="142">
        <f>IF(AC11="si",10,0)</f>
        <v>10</v>
      </c>
      <c r="AE11" s="147">
        <f>F11+H11+J11+L11+N11+P11+R11+T11+V11+X11+Z11+AB11+AD11</f>
        <v>261</v>
      </c>
      <c r="AF11" s="143" t="s">
        <v>100</v>
      </c>
      <c r="AG11" s="142">
        <f>IF(AF11="si",6,0)</f>
        <v>6</v>
      </c>
      <c r="AH11" s="143"/>
      <c r="AI11" s="144">
        <f>AH11*4</f>
        <v>0</v>
      </c>
      <c r="AJ11" s="141"/>
      <c r="AK11" s="142">
        <f>AJ11*3</f>
        <v>0</v>
      </c>
      <c r="AL11" s="143"/>
      <c r="AM11" s="144">
        <f>IF(AL11="si",6,0)</f>
        <v>0</v>
      </c>
      <c r="AN11" s="147">
        <f>AG11+AI11+AK11+AM11</f>
        <v>6</v>
      </c>
      <c r="AO11" s="143"/>
      <c r="AP11" s="144">
        <f>AO11*3</f>
        <v>0</v>
      </c>
      <c r="AQ11" s="143" t="s">
        <v>100</v>
      </c>
      <c r="AR11" s="142">
        <f>IF(AQ11="si",12,0)</f>
        <v>12</v>
      </c>
      <c r="AS11" s="143"/>
      <c r="AT11" s="144">
        <f>AS11*5</f>
        <v>0</v>
      </c>
      <c r="AU11" s="143"/>
      <c r="AV11" s="144">
        <f>AU11*3</f>
        <v>0</v>
      </c>
      <c r="AW11" s="143"/>
      <c r="AX11" s="144">
        <f>AW11</f>
        <v>0</v>
      </c>
      <c r="AY11" s="141"/>
      <c r="AZ11" s="142">
        <f>AY11*5</f>
        <v>0</v>
      </c>
      <c r="BA11" s="143"/>
      <c r="BB11" s="144">
        <f>IF(BA11="si",5,0)</f>
        <v>0</v>
      </c>
      <c r="BC11" s="143" t="s">
        <v>100</v>
      </c>
      <c r="BD11" s="144">
        <f>IF(BC11="si",1,0)</f>
        <v>1</v>
      </c>
      <c r="BE11" s="148">
        <f>SUM(AP11+AR11+AT11+AV11+AX11+AZ11+BB11+BD11)</f>
        <v>13</v>
      </c>
      <c r="BF11" s="149">
        <f>AE11+AN11+BE11</f>
        <v>280</v>
      </c>
      <c r="BG11" s="150"/>
      <c r="BH11" s="151"/>
      <c r="BI11" s="152"/>
    </row>
    <row r="12" spans="1:61" s="108" customFormat="1" ht="13.5">
      <c r="A12" s="138">
        <v>6</v>
      </c>
      <c r="B12" s="139" t="s">
        <v>98</v>
      </c>
      <c r="C12" s="139" t="s">
        <v>99</v>
      </c>
      <c r="D12" s="140">
        <v>61</v>
      </c>
      <c r="E12" s="141">
        <v>32</v>
      </c>
      <c r="F12" s="142">
        <f t="shared" si="0"/>
        <v>192</v>
      </c>
      <c r="G12" s="143"/>
      <c r="H12" s="144">
        <f t="shared" si="1"/>
        <v>0</v>
      </c>
      <c r="I12" s="141"/>
      <c r="J12" s="145">
        <f>I12*3</f>
        <v>0</v>
      </c>
      <c r="K12" s="143"/>
      <c r="L12" s="146">
        <f t="shared" si="26"/>
        <v>0</v>
      </c>
      <c r="M12" s="143"/>
      <c r="N12" s="144">
        <f t="shared" si="2"/>
        <v>0</v>
      </c>
      <c r="O12" s="143"/>
      <c r="P12" s="144">
        <f t="shared" si="3"/>
        <v>0</v>
      </c>
      <c r="Q12" s="143"/>
      <c r="R12" s="144">
        <f t="shared" si="4"/>
        <v>0</v>
      </c>
      <c r="S12" s="141">
        <v>5</v>
      </c>
      <c r="T12" s="142">
        <f t="shared" si="5"/>
        <v>10</v>
      </c>
      <c r="U12" s="141">
        <v>17</v>
      </c>
      <c r="V12" s="142">
        <f t="shared" si="6"/>
        <v>51</v>
      </c>
      <c r="W12" s="141"/>
      <c r="X12" s="142">
        <f t="shared" si="7"/>
        <v>0</v>
      </c>
      <c r="Y12" s="143"/>
      <c r="Z12" s="144">
        <f t="shared" si="8"/>
        <v>0</v>
      </c>
      <c r="AA12" s="143"/>
      <c r="AB12" s="144">
        <f t="shared" si="9"/>
        <v>0</v>
      </c>
      <c r="AC12" s="143" t="s">
        <v>100</v>
      </c>
      <c r="AD12" s="142">
        <f t="shared" si="10"/>
        <v>10</v>
      </c>
      <c r="AE12" s="147">
        <f t="shared" si="11"/>
        <v>263</v>
      </c>
      <c r="AF12" s="143"/>
      <c r="AG12" s="142">
        <f t="shared" si="12"/>
        <v>0</v>
      </c>
      <c r="AH12" s="143"/>
      <c r="AI12" s="144">
        <f t="shared" si="13"/>
        <v>0</v>
      </c>
      <c r="AJ12" s="141"/>
      <c r="AK12" s="142">
        <f t="shared" si="14"/>
        <v>0</v>
      </c>
      <c r="AL12" s="143"/>
      <c r="AM12" s="144">
        <f t="shared" si="15"/>
        <v>0</v>
      </c>
      <c r="AN12" s="147">
        <f t="shared" si="16"/>
        <v>0</v>
      </c>
      <c r="AO12" s="143"/>
      <c r="AP12" s="144">
        <f t="shared" si="17"/>
        <v>0</v>
      </c>
      <c r="AQ12" s="143" t="s">
        <v>100</v>
      </c>
      <c r="AR12" s="142">
        <f t="shared" si="18"/>
        <v>12</v>
      </c>
      <c r="AS12" s="143"/>
      <c r="AT12" s="144">
        <f t="shared" si="19"/>
        <v>0</v>
      </c>
      <c r="AU12" s="143"/>
      <c r="AV12" s="144">
        <f t="shared" si="20"/>
        <v>0</v>
      </c>
      <c r="AW12" s="143"/>
      <c r="AX12" s="144">
        <f t="shared" si="21"/>
        <v>0</v>
      </c>
      <c r="AY12" s="141"/>
      <c r="AZ12" s="142">
        <f t="shared" si="22"/>
        <v>0</v>
      </c>
      <c r="BA12" s="143"/>
      <c r="BB12" s="144">
        <f t="shared" si="23"/>
        <v>0</v>
      </c>
      <c r="BC12" s="143"/>
      <c r="BD12" s="144">
        <f aca="true" t="shared" si="27" ref="BD12:BD26">IF(BC12="si",1,0)</f>
        <v>0</v>
      </c>
      <c r="BE12" s="148">
        <f t="shared" si="24"/>
        <v>12</v>
      </c>
      <c r="BF12" s="149">
        <f t="shared" si="25"/>
        <v>275</v>
      </c>
      <c r="BG12" s="150"/>
      <c r="BH12" s="151"/>
      <c r="BI12" s="152"/>
    </row>
    <row r="13" spans="1:61" s="108" customFormat="1" ht="13.5">
      <c r="A13" s="138">
        <v>7</v>
      </c>
      <c r="B13" s="139" t="s">
        <v>122</v>
      </c>
      <c r="C13" s="139" t="s">
        <v>123</v>
      </c>
      <c r="D13" s="140">
        <v>56</v>
      </c>
      <c r="E13" s="141">
        <v>32</v>
      </c>
      <c r="F13" s="142">
        <f t="shared" si="0"/>
        <v>192</v>
      </c>
      <c r="G13" s="143"/>
      <c r="H13" s="144">
        <f t="shared" si="1"/>
        <v>0</v>
      </c>
      <c r="I13" s="141">
        <v>6</v>
      </c>
      <c r="J13" s="145">
        <v>16</v>
      </c>
      <c r="K13" s="143">
        <v>2</v>
      </c>
      <c r="L13" s="146">
        <f t="shared" si="26"/>
        <v>6</v>
      </c>
      <c r="M13" s="143">
        <v>1</v>
      </c>
      <c r="N13" s="144">
        <f t="shared" si="2"/>
        <v>3</v>
      </c>
      <c r="O13" s="143"/>
      <c r="P13" s="144">
        <f t="shared" si="3"/>
        <v>0</v>
      </c>
      <c r="Q13" s="143"/>
      <c r="R13" s="144">
        <f t="shared" si="4"/>
        <v>0</v>
      </c>
      <c r="S13" s="141">
        <v>5</v>
      </c>
      <c r="T13" s="142">
        <f t="shared" si="5"/>
        <v>10</v>
      </c>
      <c r="U13" s="141">
        <v>7</v>
      </c>
      <c r="V13" s="142">
        <f t="shared" si="6"/>
        <v>21</v>
      </c>
      <c r="W13" s="141"/>
      <c r="X13" s="142">
        <f t="shared" si="7"/>
        <v>0</v>
      </c>
      <c r="Y13" s="143"/>
      <c r="Z13" s="144">
        <f t="shared" si="8"/>
        <v>0</v>
      </c>
      <c r="AA13" s="143"/>
      <c r="AB13" s="144">
        <f t="shared" si="9"/>
        <v>0</v>
      </c>
      <c r="AC13" s="143"/>
      <c r="AD13" s="142">
        <f t="shared" si="10"/>
        <v>0</v>
      </c>
      <c r="AE13" s="157">
        <f t="shared" si="11"/>
        <v>248</v>
      </c>
      <c r="AF13" s="143" t="s">
        <v>100</v>
      </c>
      <c r="AG13" s="142">
        <f t="shared" si="12"/>
        <v>6</v>
      </c>
      <c r="AH13" s="143"/>
      <c r="AI13" s="144">
        <f t="shared" si="13"/>
        <v>0</v>
      </c>
      <c r="AJ13" s="141"/>
      <c r="AK13" s="142">
        <f t="shared" si="14"/>
        <v>0</v>
      </c>
      <c r="AL13" s="143"/>
      <c r="AM13" s="144">
        <f t="shared" si="15"/>
        <v>0</v>
      </c>
      <c r="AN13" s="147">
        <f t="shared" si="16"/>
        <v>6</v>
      </c>
      <c r="AO13" s="143"/>
      <c r="AP13" s="144">
        <f t="shared" si="17"/>
        <v>0</v>
      </c>
      <c r="AQ13" s="143" t="s">
        <v>100</v>
      </c>
      <c r="AR13" s="142">
        <f t="shared" si="18"/>
        <v>12</v>
      </c>
      <c r="AS13" s="143"/>
      <c r="AT13" s="144">
        <f t="shared" si="19"/>
        <v>0</v>
      </c>
      <c r="AU13" s="143"/>
      <c r="AV13" s="144">
        <f t="shared" si="20"/>
        <v>0</v>
      </c>
      <c r="AW13" s="143"/>
      <c r="AX13" s="144">
        <f t="shared" si="21"/>
        <v>0</v>
      </c>
      <c r="AY13" s="141"/>
      <c r="AZ13" s="142">
        <f t="shared" si="22"/>
        <v>0</v>
      </c>
      <c r="BA13" s="143"/>
      <c r="BB13" s="144">
        <f t="shared" si="23"/>
        <v>0</v>
      </c>
      <c r="BC13" s="143"/>
      <c r="BD13" s="144">
        <f t="shared" si="27"/>
        <v>0</v>
      </c>
      <c r="BE13" s="148">
        <f t="shared" si="24"/>
        <v>12</v>
      </c>
      <c r="BF13" s="149">
        <f t="shared" si="25"/>
        <v>266</v>
      </c>
      <c r="BG13" s="158"/>
      <c r="BH13" s="151"/>
      <c r="BI13" s="152"/>
    </row>
    <row r="14" spans="1:61" s="108" customFormat="1" ht="13.5">
      <c r="A14" s="138">
        <v>8</v>
      </c>
      <c r="B14" s="139" t="s">
        <v>130</v>
      </c>
      <c r="C14" s="139" t="s">
        <v>131</v>
      </c>
      <c r="D14" s="140">
        <v>63</v>
      </c>
      <c r="E14" s="141">
        <v>29</v>
      </c>
      <c r="F14" s="142">
        <f t="shared" si="0"/>
        <v>174</v>
      </c>
      <c r="G14" s="143"/>
      <c r="H14" s="144">
        <f t="shared" si="1"/>
        <v>0</v>
      </c>
      <c r="I14" s="141"/>
      <c r="J14" s="145">
        <f>I14*3</f>
        <v>0</v>
      </c>
      <c r="K14" s="143"/>
      <c r="L14" s="146">
        <f t="shared" si="26"/>
        <v>0</v>
      </c>
      <c r="M14" s="143">
        <v>3</v>
      </c>
      <c r="N14" s="144">
        <f t="shared" si="2"/>
        <v>9</v>
      </c>
      <c r="O14" s="143"/>
      <c r="P14" s="144">
        <f t="shared" si="3"/>
        <v>0</v>
      </c>
      <c r="Q14" s="143"/>
      <c r="R14" s="144">
        <f t="shared" si="4"/>
        <v>0</v>
      </c>
      <c r="S14" s="141">
        <v>5</v>
      </c>
      <c r="T14" s="142">
        <f t="shared" si="5"/>
        <v>10</v>
      </c>
      <c r="U14" s="141">
        <v>14</v>
      </c>
      <c r="V14" s="142">
        <f t="shared" si="6"/>
        <v>42</v>
      </c>
      <c r="W14" s="141"/>
      <c r="X14" s="142">
        <f t="shared" si="7"/>
        <v>0</v>
      </c>
      <c r="Y14" s="143"/>
      <c r="Z14" s="144">
        <f t="shared" si="8"/>
        <v>0</v>
      </c>
      <c r="AA14" s="143"/>
      <c r="AB14" s="144">
        <f t="shared" si="9"/>
        <v>0</v>
      </c>
      <c r="AC14" s="143" t="s">
        <v>100</v>
      </c>
      <c r="AD14" s="142">
        <f t="shared" si="10"/>
        <v>10</v>
      </c>
      <c r="AE14" s="147">
        <f t="shared" si="11"/>
        <v>245</v>
      </c>
      <c r="AF14" s="143"/>
      <c r="AG14" s="142">
        <f t="shared" si="12"/>
        <v>0</v>
      </c>
      <c r="AH14" s="143"/>
      <c r="AI14" s="144">
        <f t="shared" si="13"/>
        <v>0</v>
      </c>
      <c r="AJ14" s="141"/>
      <c r="AK14" s="142">
        <f t="shared" si="14"/>
        <v>0</v>
      </c>
      <c r="AL14" s="143"/>
      <c r="AM14" s="144">
        <f t="shared" si="15"/>
        <v>0</v>
      </c>
      <c r="AN14" s="147">
        <f t="shared" si="16"/>
        <v>0</v>
      </c>
      <c r="AO14" s="143"/>
      <c r="AP14" s="144">
        <f t="shared" si="17"/>
        <v>0</v>
      </c>
      <c r="AQ14" s="143" t="s">
        <v>100</v>
      </c>
      <c r="AR14" s="142">
        <f t="shared" si="18"/>
        <v>12</v>
      </c>
      <c r="AS14" s="143"/>
      <c r="AT14" s="144">
        <f t="shared" si="19"/>
        <v>0</v>
      </c>
      <c r="AU14" s="143">
        <v>1</v>
      </c>
      <c r="AV14" s="144">
        <f t="shared" si="20"/>
        <v>3</v>
      </c>
      <c r="AW14" s="143">
        <v>1</v>
      </c>
      <c r="AX14" s="144">
        <f t="shared" si="21"/>
        <v>1</v>
      </c>
      <c r="AY14" s="141">
        <v>1</v>
      </c>
      <c r="AZ14" s="142">
        <f t="shared" si="22"/>
        <v>5</v>
      </c>
      <c r="BA14" s="143"/>
      <c r="BB14" s="144">
        <f t="shared" si="23"/>
        <v>0</v>
      </c>
      <c r="BC14" s="143"/>
      <c r="BD14" s="144">
        <f t="shared" si="27"/>
        <v>0</v>
      </c>
      <c r="BE14" s="148">
        <f t="shared" si="24"/>
        <v>21</v>
      </c>
      <c r="BF14" s="149">
        <f t="shared" si="25"/>
        <v>266</v>
      </c>
      <c r="BH14" s="151"/>
      <c r="BI14" s="152"/>
    </row>
    <row r="15" spans="1:61" s="108" customFormat="1" ht="13.5">
      <c r="A15" s="138">
        <v>9</v>
      </c>
      <c r="B15" s="139" t="s">
        <v>134</v>
      </c>
      <c r="C15" s="139" t="s">
        <v>135</v>
      </c>
      <c r="D15" s="140">
        <v>56</v>
      </c>
      <c r="E15" s="141">
        <v>25</v>
      </c>
      <c r="F15" s="142">
        <f t="shared" si="0"/>
        <v>150</v>
      </c>
      <c r="G15" s="143">
        <v>1</v>
      </c>
      <c r="H15" s="144">
        <f t="shared" si="1"/>
        <v>6</v>
      </c>
      <c r="I15" s="141">
        <v>1</v>
      </c>
      <c r="J15" s="145">
        <f>I15*3</f>
        <v>3</v>
      </c>
      <c r="K15" s="143"/>
      <c r="L15" s="146">
        <f t="shared" si="26"/>
        <v>0</v>
      </c>
      <c r="M15" s="143">
        <v>8</v>
      </c>
      <c r="N15" s="144">
        <f t="shared" si="2"/>
        <v>24</v>
      </c>
      <c r="O15" s="143"/>
      <c r="P15" s="144">
        <f t="shared" si="3"/>
        <v>0</v>
      </c>
      <c r="Q15" s="143"/>
      <c r="R15" s="144">
        <f t="shared" si="4"/>
        <v>0</v>
      </c>
      <c r="S15" s="141">
        <v>5</v>
      </c>
      <c r="T15" s="142">
        <f t="shared" si="5"/>
        <v>10</v>
      </c>
      <c r="U15" s="141">
        <v>14</v>
      </c>
      <c r="V15" s="142">
        <f t="shared" si="6"/>
        <v>42</v>
      </c>
      <c r="W15" s="141"/>
      <c r="X15" s="142">
        <f t="shared" si="7"/>
        <v>0</v>
      </c>
      <c r="Y15" s="143"/>
      <c r="Z15" s="144">
        <f t="shared" si="8"/>
        <v>0</v>
      </c>
      <c r="AA15" s="143"/>
      <c r="AB15" s="144">
        <f t="shared" si="9"/>
        <v>0</v>
      </c>
      <c r="AC15" s="143" t="s">
        <v>100</v>
      </c>
      <c r="AD15" s="142">
        <f t="shared" si="10"/>
        <v>10</v>
      </c>
      <c r="AE15" s="147">
        <f t="shared" si="11"/>
        <v>245</v>
      </c>
      <c r="AF15" s="143"/>
      <c r="AG15" s="142">
        <f t="shared" si="12"/>
        <v>0</v>
      </c>
      <c r="AH15" s="143"/>
      <c r="AI15" s="144">
        <f t="shared" si="13"/>
        <v>0</v>
      </c>
      <c r="AJ15" s="141"/>
      <c r="AK15" s="142">
        <f t="shared" si="14"/>
        <v>0</v>
      </c>
      <c r="AL15" s="143"/>
      <c r="AM15" s="144">
        <f t="shared" si="15"/>
        <v>0</v>
      </c>
      <c r="AN15" s="147">
        <f t="shared" si="16"/>
        <v>0</v>
      </c>
      <c r="AO15" s="143"/>
      <c r="AP15" s="144">
        <f t="shared" si="17"/>
        <v>0</v>
      </c>
      <c r="AQ15" s="143" t="s">
        <v>100</v>
      </c>
      <c r="AR15" s="142">
        <f t="shared" si="18"/>
        <v>12</v>
      </c>
      <c r="AS15" s="143"/>
      <c r="AT15" s="144">
        <f t="shared" si="19"/>
        <v>0</v>
      </c>
      <c r="AU15" s="143"/>
      <c r="AV15" s="144">
        <f t="shared" si="20"/>
        <v>0</v>
      </c>
      <c r="AW15" s="143"/>
      <c r="AX15" s="144">
        <f t="shared" si="21"/>
        <v>0</v>
      </c>
      <c r="AY15" s="141"/>
      <c r="AZ15" s="142">
        <f t="shared" si="22"/>
        <v>0</v>
      </c>
      <c r="BA15" s="143"/>
      <c r="BB15" s="144">
        <f t="shared" si="23"/>
        <v>0</v>
      </c>
      <c r="BC15" s="143"/>
      <c r="BD15" s="144">
        <f t="shared" si="27"/>
        <v>0</v>
      </c>
      <c r="BE15" s="148">
        <f t="shared" si="24"/>
        <v>12</v>
      </c>
      <c r="BF15" s="149">
        <f t="shared" si="25"/>
        <v>257</v>
      </c>
      <c r="BH15" s="151"/>
      <c r="BI15" s="152"/>
    </row>
    <row r="16" spans="1:61" s="108" customFormat="1" ht="13.5">
      <c r="A16" s="138">
        <v>10</v>
      </c>
      <c r="B16" s="139" t="s">
        <v>132</v>
      </c>
      <c r="C16" s="139" t="s">
        <v>133</v>
      </c>
      <c r="D16" s="140">
        <v>51</v>
      </c>
      <c r="E16" s="141">
        <v>27</v>
      </c>
      <c r="F16" s="142">
        <f t="shared" si="0"/>
        <v>162</v>
      </c>
      <c r="G16" s="143"/>
      <c r="H16" s="144">
        <f t="shared" si="1"/>
        <v>0</v>
      </c>
      <c r="I16" s="141">
        <v>1</v>
      </c>
      <c r="J16" s="145">
        <f>I16*3</f>
        <v>3</v>
      </c>
      <c r="K16" s="143"/>
      <c r="L16" s="146">
        <f t="shared" si="26"/>
        <v>0</v>
      </c>
      <c r="M16" s="143">
        <v>6</v>
      </c>
      <c r="N16" s="144">
        <f t="shared" si="2"/>
        <v>18</v>
      </c>
      <c r="O16" s="143"/>
      <c r="P16" s="144">
        <f t="shared" si="3"/>
        <v>0</v>
      </c>
      <c r="Q16" s="143"/>
      <c r="R16" s="144">
        <f t="shared" si="4"/>
        <v>0</v>
      </c>
      <c r="S16" s="141">
        <v>5</v>
      </c>
      <c r="T16" s="142">
        <f t="shared" si="5"/>
        <v>10</v>
      </c>
      <c r="U16" s="141">
        <v>13</v>
      </c>
      <c r="V16" s="142">
        <f t="shared" si="6"/>
        <v>39</v>
      </c>
      <c r="W16" s="141">
        <v>1</v>
      </c>
      <c r="X16" s="142">
        <f t="shared" si="7"/>
        <v>1</v>
      </c>
      <c r="Y16" s="143"/>
      <c r="Z16" s="144">
        <f t="shared" si="8"/>
        <v>0</v>
      </c>
      <c r="AA16" s="143"/>
      <c r="AB16" s="144">
        <f t="shared" si="9"/>
        <v>0</v>
      </c>
      <c r="AC16" s="143" t="s">
        <v>100</v>
      </c>
      <c r="AD16" s="142">
        <f t="shared" si="10"/>
        <v>10</v>
      </c>
      <c r="AE16" s="147">
        <f t="shared" si="11"/>
        <v>243</v>
      </c>
      <c r="AF16" s="143"/>
      <c r="AG16" s="142">
        <f t="shared" si="12"/>
        <v>0</v>
      </c>
      <c r="AH16" s="143"/>
      <c r="AI16" s="144">
        <f t="shared" si="13"/>
        <v>0</v>
      </c>
      <c r="AJ16" s="141"/>
      <c r="AK16" s="142">
        <f t="shared" si="14"/>
        <v>0</v>
      </c>
      <c r="AL16" s="143"/>
      <c r="AM16" s="144">
        <f t="shared" si="15"/>
        <v>0</v>
      </c>
      <c r="AN16" s="147">
        <f t="shared" si="16"/>
        <v>0</v>
      </c>
      <c r="AO16" s="143"/>
      <c r="AP16" s="144">
        <f t="shared" si="17"/>
        <v>0</v>
      </c>
      <c r="AQ16" s="143" t="s">
        <v>100</v>
      </c>
      <c r="AR16" s="142">
        <f t="shared" si="18"/>
        <v>12</v>
      </c>
      <c r="AS16" s="143"/>
      <c r="AT16" s="144">
        <f t="shared" si="19"/>
        <v>0</v>
      </c>
      <c r="AU16" s="143"/>
      <c r="AV16" s="144">
        <f t="shared" si="20"/>
        <v>0</v>
      </c>
      <c r="AW16" s="143"/>
      <c r="AX16" s="144">
        <f t="shared" si="21"/>
        <v>0</v>
      </c>
      <c r="AY16" s="141"/>
      <c r="AZ16" s="142">
        <f t="shared" si="22"/>
        <v>0</v>
      </c>
      <c r="BA16" s="143"/>
      <c r="BB16" s="144">
        <f t="shared" si="23"/>
        <v>0</v>
      </c>
      <c r="BC16" s="143"/>
      <c r="BD16" s="144">
        <f t="shared" si="27"/>
        <v>0</v>
      </c>
      <c r="BE16" s="148">
        <f t="shared" si="24"/>
        <v>12</v>
      </c>
      <c r="BF16" s="149">
        <f t="shared" si="25"/>
        <v>255</v>
      </c>
      <c r="BH16" s="151"/>
      <c r="BI16" s="152"/>
    </row>
    <row r="17" spans="1:61" s="108" customFormat="1" ht="13.5">
      <c r="A17" s="138">
        <v>11</v>
      </c>
      <c r="B17" s="139" t="s">
        <v>139</v>
      </c>
      <c r="C17" s="139" t="s">
        <v>140</v>
      </c>
      <c r="D17" s="140">
        <v>52</v>
      </c>
      <c r="E17" s="141">
        <v>24</v>
      </c>
      <c r="F17" s="142">
        <f>E17*6</f>
        <v>144</v>
      </c>
      <c r="G17" s="143"/>
      <c r="H17" s="144">
        <v>0</v>
      </c>
      <c r="I17" s="141">
        <v>2</v>
      </c>
      <c r="J17" s="145">
        <f>I17*3</f>
        <v>6</v>
      </c>
      <c r="K17" s="143"/>
      <c r="L17" s="146">
        <v>0</v>
      </c>
      <c r="M17" s="143">
        <v>9</v>
      </c>
      <c r="N17" s="144">
        <f t="shared" si="2"/>
        <v>27</v>
      </c>
      <c r="O17" s="143"/>
      <c r="P17" s="144">
        <v>0</v>
      </c>
      <c r="Q17" s="143"/>
      <c r="R17" s="144">
        <v>0</v>
      </c>
      <c r="S17" s="141">
        <v>5</v>
      </c>
      <c r="T17" s="142">
        <f t="shared" si="5"/>
        <v>10</v>
      </c>
      <c r="U17" s="141">
        <v>14</v>
      </c>
      <c r="V17" s="142">
        <f>U17*3</f>
        <v>42</v>
      </c>
      <c r="W17" s="141"/>
      <c r="X17" s="142">
        <v>0</v>
      </c>
      <c r="Y17" s="143"/>
      <c r="Z17" s="144">
        <v>0</v>
      </c>
      <c r="AA17" s="143"/>
      <c r="AB17" s="144">
        <v>0</v>
      </c>
      <c r="AC17" s="143" t="s">
        <v>100</v>
      </c>
      <c r="AD17" s="142">
        <v>10</v>
      </c>
      <c r="AE17" s="147">
        <f t="shared" si="11"/>
        <v>239</v>
      </c>
      <c r="AF17" s="143"/>
      <c r="AG17" s="142">
        <v>0</v>
      </c>
      <c r="AH17" s="143"/>
      <c r="AI17" s="144">
        <v>0</v>
      </c>
      <c r="AJ17" s="141"/>
      <c r="AK17" s="142">
        <v>0</v>
      </c>
      <c r="AL17" s="143"/>
      <c r="AM17" s="144">
        <v>0</v>
      </c>
      <c r="AN17" s="147">
        <v>0</v>
      </c>
      <c r="AO17" s="143"/>
      <c r="AP17" s="144">
        <v>0</v>
      </c>
      <c r="AQ17" s="143" t="s">
        <v>100</v>
      </c>
      <c r="AR17" s="142">
        <v>12</v>
      </c>
      <c r="AS17" s="143"/>
      <c r="AT17" s="144">
        <v>0</v>
      </c>
      <c r="AU17" s="143"/>
      <c r="AV17" s="144">
        <v>0</v>
      </c>
      <c r="AW17" s="143"/>
      <c r="AX17" s="144">
        <v>0</v>
      </c>
      <c r="AY17" s="141"/>
      <c r="AZ17" s="142">
        <v>0</v>
      </c>
      <c r="BA17" s="143"/>
      <c r="BB17" s="144">
        <v>0</v>
      </c>
      <c r="BC17" s="143"/>
      <c r="BD17" s="144">
        <v>0</v>
      </c>
      <c r="BE17" s="148">
        <v>12</v>
      </c>
      <c r="BF17" s="149">
        <f>AE17+AN17+BE17</f>
        <v>251</v>
      </c>
      <c r="BH17" s="151"/>
      <c r="BI17" s="152"/>
    </row>
    <row r="18" spans="1:61" s="108" customFormat="1" ht="13.5">
      <c r="A18" s="138">
        <v>12</v>
      </c>
      <c r="B18" s="139" t="s">
        <v>107</v>
      </c>
      <c r="C18" s="139" t="s">
        <v>108</v>
      </c>
      <c r="D18" s="140">
        <v>55</v>
      </c>
      <c r="E18" s="141">
        <v>33</v>
      </c>
      <c r="F18" s="142">
        <f t="shared" si="0"/>
        <v>198</v>
      </c>
      <c r="G18" s="143"/>
      <c r="H18" s="144">
        <f t="shared" si="1"/>
        <v>0</v>
      </c>
      <c r="I18" s="141">
        <v>7</v>
      </c>
      <c r="J18" s="145">
        <v>18</v>
      </c>
      <c r="K18" s="143"/>
      <c r="L18" s="146">
        <f t="shared" si="26"/>
        <v>0</v>
      </c>
      <c r="M18" s="143"/>
      <c r="N18" s="144">
        <f t="shared" si="2"/>
        <v>0</v>
      </c>
      <c r="O18" s="143"/>
      <c r="P18" s="144">
        <f t="shared" si="3"/>
        <v>0</v>
      </c>
      <c r="Q18" s="143"/>
      <c r="R18" s="144">
        <f t="shared" si="4"/>
        <v>0</v>
      </c>
      <c r="S18" s="141">
        <v>5</v>
      </c>
      <c r="T18" s="142">
        <f t="shared" si="5"/>
        <v>10</v>
      </c>
      <c r="U18" s="141">
        <v>2</v>
      </c>
      <c r="V18" s="142">
        <f t="shared" si="6"/>
        <v>6</v>
      </c>
      <c r="W18" s="141"/>
      <c r="X18" s="142">
        <f t="shared" si="7"/>
        <v>0</v>
      </c>
      <c r="Y18" s="143"/>
      <c r="Z18" s="144">
        <f t="shared" si="8"/>
        <v>0</v>
      </c>
      <c r="AA18" s="143"/>
      <c r="AB18" s="144">
        <f t="shared" si="9"/>
        <v>0</v>
      </c>
      <c r="AC18" s="143"/>
      <c r="AD18" s="142">
        <f t="shared" si="10"/>
        <v>0</v>
      </c>
      <c r="AE18" s="147">
        <f t="shared" si="11"/>
        <v>232</v>
      </c>
      <c r="AF18" s="143" t="s">
        <v>100</v>
      </c>
      <c r="AG18" s="142">
        <f t="shared" si="12"/>
        <v>6</v>
      </c>
      <c r="AH18" s="143"/>
      <c r="AI18" s="144">
        <f t="shared" si="13"/>
        <v>0</v>
      </c>
      <c r="AJ18" s="141"/>
      <c r="AK18" s="142">
        <f t="shared" si="14"/>
        <v>0</v>
      </c>
      <c r="AL18" s="143"/>
      <c r="AM18" s="144">
        <f t="shared" si="15"/>
        <v>0</v>
      </c>
      <c r="AN18" s="147">
        <f t="shared" si="16"/>
        <v>6</v>
      </c>
      <c r="AO18" s="143"/>
      <c r="AP18" s="144">
        <f t="shared" si="17"/>
        <v>0</v>
      </c>
      <c r="AQ18" s="143"/>
      <c r="AR18" s="142">
        <f t="shared" si="18"/>
        <v>0</v>
      </c>
      <c r="AS18" s="143"/>
      <c r="AT18" s="144"/>
      <c r="AU18" s="143"/>
      <c r="AV18" s="144">
        <f t="shared" si="20"/>
        <v>0</v>
      </c>
      <c r="AW18" s="143"/>
      <c r="AX18" s="144">
        <f t="shared" si="21"/>
        <v>0</v>
      </c>
      <c r="AY18" s="141"/>
      <c r="AZ18" s="142">
        <f t="shared" si="22"/>
        <v>0</v>
      </c>
      <c r="BA18" s="143"/>
      <c r="BB18" s="144">
        <f>IF(BA18="si",5,0)</f>
        <v>0</v>
      </c>
      <c r="BC18" s="143"/>
      <c r="BD18" s="144">
        <f t="shared" si="27"/>
        <v>0</v>
      </c>
      <c r="BE18" s="148">
        <f t="shared" si="24"/>
        <v>0</v>
      </c>
      <c r="BF18" s="149">
        <f t="shared" si="25"/>
        <v>238</v>
      </c>
      <c r="BG18" s="158"/>
      <c r="BH18" s="151"/>
      <c r="BI18" s="152"/>
    </row>
    <row r="19" spans="1:61" s="108" customFormat="1" ht="13.5">
      <c r="A19" s="138">
        <v>13</v>
      </c>
      <c r="B19" s="139" t="s">
        <v>110</v>
      </c>
      <c r="C19" s="139" t="s">
        <v>111</v>
      </c>
      <c r="D19" s="140">
        <v>55</v>
      </c>
      <c r="E19" s="141">
        <v>29</v>
      </c>
      <c r="F19" s="142">
        <f t="shared" si="0"/>
        <v>174</v>
      </c>
      <c r="G19" s="143"/>
      <c r="H19" s="144">
        <f t="shared" si="1"/>
        <v>0</v>
      </c>
      <c r="I19" s="141">
        <v>3</v>
      </c>
      <c r="J19" s="145">
        <f>I19*3</f>
        <v>9</v>
      </c>
      <c r="K19" s="143"/>
      <c r="L19" s="146">
        <f t="shared" si="26"/>
        <v>0</v>
      </c>
      <c r="M19" s="143"/>
      <c r="N19" s="144">
        <f t="shared" si="2"/>
        <v>0</v>
      </c>
      <c r="O19" s="143"/>
      <c r="P19" s="144">
        <f t="shared" si="3"/>
        <v>0</v>
      </c>
      <c r="Q19" s="143"/>
      <c r="R19" s="144">
        <f t="shared" si="4"/>
        <v>0</v>
      </c>
      <c r="S19" s="141">
        <v>5</v>
      </c>
      <c r="T19" s="142">
        <f t="shared" si="5"/>
        <v>10</v>
      </c>
      <c r="U19" s="141">
        <v>5</v>
      </c>
      <c r="V19" s="142">
        <f t="shared" si="6"/>
        <v>15</v>
      </c>
      <c r="W19" s="141"/>
      <c r="X19" s="142">
        <f t="shared" si="7"/>
        <v>0</v>
      </c>
      <c r="Y19" s="143"/>
      <c r="Z19" s="144">
        <f t="shared" si="8"/>
        <v>0</v>
      </c>
      <c r="AA19" s="143"/>
      <c r="AB19" s="144">
        <f t="shared" si="9"/>
        <v>0</v>
      </c>
      <c r="AC19" s="143"/>
      <c r="AD19" s="142">
        <f t="shared" si="10"/>
        <v>0</v>
      </c>
      <c r="AE19" s="147">
        <f t="shared" si="11"/>
        <v>208</v>
      </c>
      <c r="AF19" s="143" t="s">
        <v>100</v>
      </c>
      <c r="AG19" s="142">
        <f t="shared" si="12"/>
        <v>6</v>
      </c>
      <c r="AH19" s="143"/>
      <c r="AI19" s="144">
        <f t="shared" si="13"/>
        <v>0</v>
      </c>
      <c r="AJ19" s="141"/>
      <c r="AK19" s="142">
        <f t="shared" si="14"/>
        <v>0</v>
      </c>
      <c r="AL19" s="143"/>
      <c r="AM19" s="144">
        <f t="shared" si="15"/>
        <v>0</v>
      </c>
      <c r="AN19" s="147">
        <f t="shared" si="16"/>
        <v>6</v>
      </c>
      <c r="AO19" s="143"/>
      <c r="AP19" s="144">
        <f t="shared" si="17"/>
        <v>0</v>
      </c>
      <c r="AQ19" s="143" t="s">
        <v>100</v>
      </c>
      <c r="AR19" s="142">
        <f t="shared" si="18"/>
        <v>12</v>
      </c>
      <c r="AS19" s="143"/>
      <c r="AT19" s="144">
        <f aca="true" t="shared" si="28" ref="AT19:AT26">AS19*5</f>
        <v>0</v>
      </c>
      <c r="AU19" s="143"/>
      <c r="AV19" s="144">
        <f t="shared" si="20"/>
        <v>0</v>
      </c>
      <c r="AW19" s="143"/>
      <c r="AX19" s="144">
        <f t="shared" si="21"/>
        <v>0</v>
      </c>
      <c r="AY19" s="141"/>
      <c r="AZ19" s="142">
        <f t="shared" si="22"/>
        <v>0</v>
      </c>
      <c r="BA19" s="143"/>
      <c r="BB19" s="144">
        <f t="shared" si="23"/>
        <v>0</v>
      </c>
      <c r="BC19" s="143"/>
      <c r="BD19" s="144">
        <f t="shared" si="27"/>
        <v>0</v>
      </c>
      <c r="BE19" s="148">
        <f t="shared" si="24"/>
        <v>12</v>
      </c>
      <c r="BF19" s="149">
        <f t="shared" si="25"/>
        <v>226</v>
      </c>
      <c r="BG19" s="158"/>
      <c r="BH19" s="151"/>
      <c r="BI19" s="152"/>
    </row>
    <row r="20" spans="1:61" s="108" customFormat="1" ht="13.5">
      <c r="A20" s="138">
        <v>14</v>
      </c>
      <c r="B20" s="139" t="s">
        <v>116</v>
      </c>
      <c r="C20" s="139"/>
      <c r="D20" s="140">
        <v>58</v>
      </c>
      <c r="E20" s="141">
        <v>24</v>
      </c>
      <c r="F20" s="142">
        <f t="shared" si="0"/>
        <v>144</v>
      </c>
      <c r="G20" s="143"/>
      <c r="H20" s="144">
        <f t="shared" si="1"/>
        <v>0</v>
      </c>
      <c r="I20" s="141">
        <v>7</v>
      </c>
      <c r="J20" s="145">
        <v>18</v>
      </c>
      <c r="K20" s="143"/>
      <c r="L20" s="146">
        <f t="shared" si="26"/>
        <v>0</v>
      </c>
      <c r="M20" s="143"/>
      <c r="N20" s="144">
        <f t="shared" si="2"/>
        <v>0</v>
      </c>
      <c r="O20" s="143"/>
      <c r="P20" s="144">
        <f t="shared" si="3"/>
        <v>0</v>
      </c>
      <c r="Q20" s="143"/>
      <c r="R20" s="144">
        <f t="shared" si="4"/>
        <v>0</v>
      </c>
      <c r="S20" s="141">
        <v>5</v>
      </c>
      <c r="T20" s="142">
        <f t="shared" si="5"/>
        <v>10</v>
      </c>
      <c r="U20" s="141">
        <v>7</v>
      </c>
      <c r="V20" s="142">
        <f t="shared" si="6"/>
        <v>21</v>
      </c>
      <c r="W20" s="141"/>
      <c r="X20" s="142">
        <v>0</v>
      </c>
      <c r="Y20" s="143"/>
      <c r="Z20" s="144">
        <f t="shared" si="8"/>
        <v>0</v>
      </c>
      <c r="AA20" s="143"/>
      <c r="AB20" s="144">
        <f t="shared" si="9"/>
        <v>0</v>
      </c>
      <c r="AC20" s="143"/>
      <c r="AD20" s="142">
        <f t="shared" si="10"/>
        <v>0</v>
      </c>
      <c r="AE20" s="147">
        <f t="shared" si="11"/>
        <v>193</v>
      </c>
      <c r="AF20" s="143"/>
      <c r="AG20" s="142">
        <f t="shared" si="12"/>
        <v>0</v>
      </c>
      <c r="AH20" s="143"/>
      <c r="AI20" s="144">
        <f t="shared" si="13"/>
        <v>0</v>
      </c>
      <c r="AJ20" s="141"/>
      <c r="AK20" s="142">
        <f t="shared" si="14"/>
        <v>0</v>
      </c>
      <c r="AL20" s="143"/>
      <c r="AM20" s="144">
        <f t="shared" si="15"/>
        <v>0</v>
      </c>
      <c r="AN20" s="147">
        <f t="shared" si="16"/>
        <v>0</v>
      </c>
      <c r="AO20" s="143"/>
      <c r="AP20" s="144">
        <f t="shared" si="17"/>
        <v>0</v>
      </c>
      <c r="AQ20" s="143" t="s">
        <v>100</v>
      </c>
      <c r="AR20" s="142">
        <f t="shared" si="18"/>
        <v>12</v>
      </c>
      <c r="AS20" s="143">
        <v>1</v>
      </c>
      <c r="AT20" s="144">
        <f t="shared" si="28"/>
        <v>5</v>
      </c>
      <c r="AU20" s="143"/>
      <c r="AV20" s="144">
        <f t="shared" si="20"/>
        <v>0</v>
      </c>
      <c r="AW20" s="143"/>
      <c r="AX20" s="144">
        <f t="shared" si="21"/>
        <v>0</v>
      </c>
      <c r="AY20" s="141"/>
      <c r="AZ20" s="142">
        <f t="shared" si="22"/>
        <v>0</v>
      </c>
      <c r="BA20" s="143"/>
      <c r="BB20" s="144">
        <f t="shared" si="23"/>
        <v>0</v>
      </c>
      <c r="BC20" s="143"/>
      <c r="BD20" s="144">
        <f t="shared" si="27"/>
        <v>0</v>
      </c>
      <c r="BE20" s="148">
        <f t="shared" si="24"/>
        <v>17</v>
      </c>
      <c r="BF20" s="149">
        <f t="shared" si="25"/>
        <v>210</v>
      </c>
      <c r="BG20" s="158"/>
      <c r="BH20" s="151"/>
      <c r="BI20" s="152"/>
    </row>
    <row r="21" spans="1:61" s="159" customFormat="1" ht="13.5">
      <c r="A21" s="138">
        <v>15</v>
      </c>
      <c r="B21" s="139" t="s">
        <v>101</v>
      </c>
      <c r="C21" s="139" t="s">
        <v>102</v>
      </c>
      <c r="D21" s="140">
        <v>57</v>
      </c>
      <c r="E21" s="141">
        <v>15</v>
      </c>
      <c r="F21" s="142">
        <f t="shared" si="0"/>
        <v>90</v>
      </c>
      <c r="G21" s="143"/>
      <c r="H21" s="144">
        <f t="shared" si="1"/>
        <v>0</v>
      </c>
      <c r="I21" s="141">
        <v>2</v>
      </c>
      <c r="J21" s="145">
        <f aca="true" t="shared" si="29" ref="J21:J26">I21*3</f>
        <v>6</v>
      </c>
      <c r="K21" s="143"/>
      <c r="L21" s="146">
        <f t="shared" si="26"/>
        <v>0</v>
      </c>
      <c r="M21" s="143">
        <v>18</v>
      </c>
      <c r="N21" s="144">
        <f t="shared" si="2"/>
        <v>54</v>
      </c>
      <c r="O21" s="143"/>
      <c r="P21" s="144">
        <f t="shared" si="3"/>
        <v>0</v>
      </c>
      <c r="Q21" s="143"/>
      <c r="R21" s="144">
        <f t="shared" si="4"/>
        <v>0</v>
      </c>
      <c r="S21" s="141">
        <v>5</v>
      </c>
      <c r="T21" s="142">
        <f t="shared" si="5"/>
        <v>10</v>
      </c>
      <c r="U21" s="141">
        <v>10</v>
      </c>
      <c r="V21" s="142">
        <f t="shared" si="6"/>
        <v>30</v>
      </c>
      <c r="W21" s="141"/>
      <c r="X21" s="142">
        <f aca="true" t="shared" si="30" ref="X21:X26">W21</f>
        <v>0</v>
      </c>
      <c r="Y21" s="143"/>
      <c r="Z21" s="144">
        <f t="shared" si="8"/>
        <v>0</v>
      </c>
      <c r="AA21" s="143"/>
      <c r="AB21" s="144">
        <f t="shared" si="9"/>
        <v>0</v>
      </c>
      <c r="AC21" s="143" t="s">
        <v>100</v>
      </c>
      <c r="AD21" s="142">
        <f t="shared" si="10"/>
        <v>10</v>
      </c>
      <c r="AE21" s="147">
        <f t="shared" si="11"/>
        <v>200</v>
      </c>
      <c r="AF21" s="143" t="s">
        <v>100</v>
      </c>
      <c r="AG21" s="142">
        <f t="shared" si="12"/>
        <v>6</v>
      </c>
      <c r="AH21" s="143"/>
      <c r="AI21" s="144">
        <f t="shared" si="13"/>
        <v>0</v>
      </c>
      <c r="AJ21" s="141"/>
      <c r="AK21" s="142">
        <f t="shared" si="14"/>
        <v>0</v>
      </c>
      <c r="AL21" s="143"/>
      <c r="AM21" s="144">
        <f t="shared" si="15"/>
        <v>0</v>
      </c>
      <c r="AN21" s="147">
        <f t="shared" si="16"/>
        <v>6</v>
      </c>
      <c r="AO21" s="143"/>
      <c r="AP21" s="144">
        <f t="shared" si="17"/>
        <v>0</v>
      </c>
      <c r="AQ21" s="143"/>
      <c r="AR21" s="142">
        <f t="shared" si="18"/>
        <v>0</v>
      </c>
      <c r="AS21" s="143"/>
      <c r="AT21" s="144">
        <f t="shared" si="28"/>
        <v>0</v>
      </c>
      <c r="AU21" s="143"/>
      <c r="AV21" s="144">
        <f t="shared" si="20"/>
        <v>0</v>
      </c>
      <c r="AW21" s="143"/>
      <c r="AX21" s="144">
        <f t="shared" si="21"/>
        <v>0</v>
      </c>
      <c r="AY21" s="141"/>
      <c r="AZ21" s="142">
        <f t="shared" si="22"/>
        <v>0</v>
      </c>
      <c r="BA21" s="143"/>
      <c r="BB21" s="144">
        <f t="shared" si="23"/>
        <v>0</v>
      </c>
      <c r="BC21" s="143"/>
      <c r="BD21" s="144">
        <f t="shared" si="27"/>
        <v>0</v>
      </c>
      <c r="BE21" s="148">
        <f t="shared" si="24"/>
        <v>0</v>
      </c>
      <c r="BF21" s="149">
        <f t="shared" si="25"/>
        <v>206</v>
      </c>
      <c r="BG21" s="158"/>
      <c r="BH21" s="152"/>
      <c r="BI21" s="152"/>
    </row>
    <row r="22" spans="1:61" s="108" customFormat="1" ht="13.5">
      <c r="A22" s="138">
        <v>16</v>
      </c>
      <c r="B22" s="139" t="s">
        <v>117</v>
      </c>
      <c r="C22" s="139" t="s">
        <v>109</v>
      </c>
      <c r="D22" s="140">
        <v>57</v>
      </c>
      <c r="E22" s="141">
        <v>23</v>
      </c>
      <c r="F22" s="142">
        <f t="shared" si="0"/>
        <v>138</v>
      </c>
      <c r="G22" s="143"/>
      <c r="H22" s="144">
        <f t="shared" si="1"/>
        <v>0</v>
      </c>
      <c r="I22" s="141">
        <v>3</v>
      </c>
      <c r="J22" s="145">
        <f t="shared" si="29"/>
        <v>9</v>
      </c>
      <c r="K22" s="143"/>
      <c r="L22" s="146">
        <f t="shared" si="26"/>
        <v>0</v>
      </c>
      <c r="M22" s="143"/>
      <c r="N22" s="144">
        <f t="shared" si="2"/>
        <v>0</v>
      </c>
      <c r="O22" s="143"/>
      <c r="P22" s="144">
        <f t="shared" si="3"/>
        <v>0</v>
      </c>
      <c r="Q22" s="143"/>
      <c r="R22" s="144">
        <f t="shared" si="4"/>
        <v>0</v>
      </c>
      <c r="S22" s="141">
        <v>5</v>
      </c>
      <c r="T22" s="142">
        <f t="shared" si="5"/>
        <v>10</v>
      </c>
      <c r="U22" s="141">
        <v>7</v>
      </c>
      <c r="V22" s="142">
        <f t="shared" si="6"/>
        <v>21</v>
      </c>
      <c r="W22" s="141"/>
      <c r="X22" s="142">
        <f t="shared" si="30"/>
        <v>0</v>
      </c>
      <c r="Y22" s="143"/>
      <c r="Z22" s="144">
        <f t="shared" si="8"/>
        <v>0</v>
      </c>
      <c r="AA22" s="143"/>
      <c r="AB22" s="144">
        <f t="shared" si="9"/>
        <v>0</v>
      </c>
      <c r="AC22" s="143"/>
      <c r="AD22" s="142">
        <f t="shared" si="10"/>
        <v>0</v>
      </c>
      <c r="AE22" s="147">
        <f t="shared" si="11"/>
        <v>178</v>
      </c>
      <c r="AF22" s="143"/>
      <c r="AG22" s="142">
        <f t="shared" si="12"/>
        <v>0</v>
      </c>
      <c r="AH22" s="143"/>
      <c r="AI22" s="144">
        <f t="shared" si="13"/>
        <v>0</v>
      </c>
      <c r="AJ22" s="141"/>
      <c r="AK22" s="142">
        <f t="shared" si="14"/>
        <v>0</v>
      </c>
      <c r="AL22" s="143"/>
      <c r="AM22" s="144">
        <f t="shared" si="15"/>
        <v>0</v>
      </c>
      <c r="AN22" s="147">
        <f t="shared" si="16"/>
        <v>0</v>
      </c>
      <c r="AO22" s="143"/>
      <c r="AP22" s="144">
        <f t="shared" si="17"/>
        <v>0</v>
      </c>
      <c r="AQ22" s="143" t="s">
        <v>100</v>
      </c>
      <c r="AR22" s="142">
        <f t="shared" si="18"/>
        <v>12</v>
      </c>
      <c r="AS22" s="143"/>
      <c r="AT22" s="144">
        <f t="shared" si="28"/>
        <v>0</v>
      </c>
      <c r="AU22" s="143"/>
      <c r="AV22" s="144">
        <f t="shared" si="20"/>
        <v>0</v>
      </c>
      <c r="AW22" s="143"/>
      <c r="AX22" s="144">
        <f t="shared" si="21"/>
        <v>0</v>
      </c>
      <c r="AY22" s="141"/>
      <c r="AZ22" s="142">
        <f t="shared" si="22"/>
        <v>0</v>
      </c>
      <c r="BA22" s="143"/>
      <c r="BB22" s="144">
        <f t="shared" si="23"/>
        <v>0</v>
      </c>
      <c r="BC22" s="143"/>
      <c r="BD22" s="144">
        <f t="shared" si="27"/>
        <v>0</v>
      </c>
      <c r="BE22" s="148">
        <f t="shared" si="24"/>
        <v>12</v>
      </c>
      <c r="BF22" s="149">
        <f t="shared" si="25"/>
        <v>190</v>
      </c>
      <c r="BG22" s="158"/>
      <c r="BH22" s="152"/>
      <c r="BI22" s="152"/>
    </row>
    <row r="23" spans="1:61" s="108" customFormat="1" ht="13.5">
      <c r="A23" s="138">
        <v>17</v>
      </c>
      <c r="B23" s="139" t="s">
        <v>128</v>
      </c>
      <c r="C23" s="139" t="s">
        <v>129</v>
      </c>
      <c r="D23" s="140">
        <v>54</v>
      </c>
      <c r="E23" s="141">
        <v>18</v>
      </c>
      <c r="F23" s="142">
        <f t="shared" si="0"/>
        <v>108</v>
      </c>
      <c r="G23" s="143"/>
      <c r="H23" s="144">
        <f t="shared" si="1"/>
        <v>0</v>
      </c>
      <c r="I23" s="141">
        <v>4</v>
      </c>
      <c r="J23" s="145">
        <f t="shared" si="29"/>
        <v>12</v>
      </c>
      <c r="K23" s="143"/>
      <c r="L23" s="146">
        <f t="shared" si="26"/>
        <v>0</v>
      </c>
      <c r="M23" s="143"/>
      <c r="N23" s="144">
        <f t="shared" si="2"/>
        <v>0</v>
      </c>
      <c r="O23" s="143"/>
      <c r="P23" s="144">
        <f t="shared" si="3"/>
        <v>0</v>
      </c>
      <c r="Q23" s="143"/>
      <c r="R23" s="144">
        <f t="shared" si="4"/>
        <v>0</v>
      </c>
      <c r="S23" s="141">
        <v>5</v>
      </c>
      <c r="T23" s="142">
        <f t="shared" si="5"/>
        <v>10</v>
      </c>
      <c r="U23" s="141">
        <v>12</v>
      </c>
      <c r="V23" s="142">
        <f t="shared" si="6"/>
        <v>36</v>
      </c>
      <c r="W23" s="141"/>
      <c r="X23" s="142">
        <f t="shared" si="30"/>
        <v>0</v>
      </c>
      <c r="Y23" s="143"/>
      <c r="Z23" s="144">
        <f t="shared" si="8"/>
        <v>0</v>
      </c>
      <c r="AA23" s="143"/>
      <c r="AB23" s="144">
        <f t="shared" si="9"/>
        <v>0</v>
      </c>
      <c r="AC23" s="143" t="s">
        <v>100</v>
      </c>
      <c r="AD23" s="142">
        <f t="shared" si="10"/>
        <v>10</v>
      </c>
      <c r="AE23" s="147">
        <f t="shared" si="11"/>
        <v>176</v>
      </c>
      <c r="AF23" s="143"/>
      <c r="AG23" s="142">
        <f t="shared" si="12"/>
        <v>0</v>
      </c>
      <c r="AH23" s="143"/>
      <c r="AI23" s="144">
        <f t="shared" si="13"/>
        <v>0</v>
      </c>
      <c r="AJ23" s="141"/>
      <c r="AK23" s="142">
        <f t="shared" si="14"/>
        <v>0</v>
      </c>
      <c r="AL23" s="143"/>
      <c r="AM23" s="144">
        <f t="shared" si="15"/>
        <v>0</v>
      </c>
      <c r="AN23" s="147">
        <f t="shared" si="16"/>
        <v>0</v>
      </c>
      <c r="AO23" s="143"/>
      <c r="AP23" s="144">
        <f t="shared" si="17"/>
        <v>0</v>
      </c>
      <c r="AQ23" s="143" t="s">
        <v>100</v>
      </c>
      <c r="AR23" s="142">
        <f t="shared" si="18"/>
        <v>12</v>
      </c>
      <c r="AS23" s="143"/>
      <c r="AT23" s="144">
        <f t="shared" si="28"/>
        <v>0</v>
      </c>
      <c r="AU23" s="143"/>
      <c r="AV23" s="144">
        <f t="shared" si="20"/>
        <v>0</v>
      </c>
      <c r="AW23" s="143"/>
      <c r="AX23" s="144">
        <f t="shared" si="21"/>
        <v>0</v>
      </c>
      <c r="AY23" s="141"/>
      <c r="AZ23" s="142">
        <f t="shared" si="22"/>
        <v>0</v>
      </c>
      <c r="BA23" s="143"/>
      <c r="BB23" s="144">
        <f t="shared" si="23"/>
        <v>0</v>
      </c>
      <c r="BC23" s="143"/>
      <c r="BD23" s="144">
        <f t="shared" si="27"/>
        <v>0</v>
      </c>
      <c r="BE23" s="148">
        <f t="shared" si="24"/>
        <v>12</v>
      </c>
      <c r="BF23" s="149">
        <f t="shared" si="25"/>
        <v>188</v>
      </c>
      <c r="BH23" s="152"/>
      <c r="BI23" s="152"/>
    </row>
    <row r="24" spans="1:61" s="108" customFormat="1" ht="13.5">
      <c r="A24" s="138">
        <v>18</v>
      </c>
      <c r="B24" s="139" t="s">
        <v>126</v>
      </c>
      <c r="C24" s="139" t="s">
        <v>127</v>
      </c>
      <c r="D24" s="140">
        <v>54</v>
      </c>
      <c r="E24" s="141">
        <v>13</v>
      </c>
      <c r="F24" s="142">
        <f>E24*6</f>
        <v>78</v>
      </c>
      <c r="G24" s="143"/>
      <c r="H24" s="144">
        <f>G24*6</f>
        <v>0</v>
      </c>
      <c r="I24" s="141"/>
      <c r="J24" s="145">
        <f>I24*3</f>
        <v>0</v>
      </c>
      <c r="K24" s="143"/>
      <c r="L24" s="146">
        <f>K24*3</f>
        <v>0</v>
      </c>
      <c r="M24" s="143">
        <v>20</v>
      </c>
      <c r="N24" s="144">
        <f>M24*3</f>
        <v>60</v>
      </c>
      <c r="O24" s="143"/>
      <c r="P24" s="144">
        <f>O24*0.5</f>
        <v>0</v>
      </c>
      <c r="Q24" s="143"/>
      <c r="R24" s="144">
        <f>Q24</f>
        <v>0</v>
      </c>
      <c r="S24" s="141">
        <v>4</v>
      </c>
      <c r="T24" s="142">
        <f>IF(S24&gt;5,10,S24*2)</f>
        <v>8</v>
      </c>
      <c r="U24" s="141"/>
      <c r="V24" s="142">
        <f>U24*3</f>
        <v>0</v>
      </c>
      <c r="W24" s="141"/>
      <c r="X24" s="142">
        <f>W24</f>
        <v>0</v>
      </c>
      <c r="Y24" s="143"/>
      <c r="Z24" s="144">
        <f>IF(Y24="si",1.5,0)</f>
        <v>0</v>
      </c>
      <c r="AA24" s="143"/>
      <c r="AB24" s="144">
        <f>IF(AA24="si",3,0)</f>
        <v>0</v>
      </c>
      <c r="AC24" s="143" t="s">
        <v>100</v>
      </c>
      <c r="AD24" s="142">
        <f>IF(AC24="si",10,0)</f>
        <v>10</v>
      </c>
      <c r="AE24" s="147">
        <f>F24+H24+J24+L24+N24+P24+R24+T24+V24+X24+Z24+AB24+AD24</f>
        <v>156</v>
      </c>
      <c r="AF24" s="143" t="s">
        <v>100</v>
      </c>
      <c r="AG24" s="142">
        <f>IF(AF24="si",6,0)</f>
        <v>6</v>
      </c>
      <c r="AH24" s="143"/>
      <c r="AI24" s="144">
        <f>AH24*4</f>
        <v>0</v>
      </c>
      <c r="AJ24" s="141"/>
      <c r="AK24" s="142">
        <f>AJ24*3</f>
        <v>0</v>
      </c>
      <c r="AL24" s="143"/>
      <c r="AM24" s="144">
        <f>IF(AL24="si",6,0)</f>
        <v>0</v>
      </c>
      <c r="AN24" s="147">
        <f>AG24+AI24+AK24+AM24</f>
        <v>6</v>
      </c>
      <c r="AO24" s="143"/>
      <c r="AP24" s="144">
        <f>AO24*3</f>
        <v>0</v>
      </c>
      <c r="AQ24" s="143" t="s">
        <v>100</v>
      </c>
      <c r="AR24" s="142">
        <f>IF(AQ24="si",12,0)</f>
        <v>12</v>
      </c>
      <c r="AS24" s="143"/>
      <c r="AT24" s="144">
        <f>AS24*5</f>
        <v>0</v>
      </c>
      <c r="AU24" s="143"/>
      <c r="AV24" s="144">
        <f>AU24*3</f>
        <v>0</v>
      </c>
      <c r="AW24" s="143"/>
      <c r="AX24" s="144">
        <f>AW24</f>
        <v>0</v>
      </c>
      <c r="AY24" s="141"/>
      <c r="AZ24" s="142">
        <f>AY24*5</f>
        <v>0</v>
      </c>
      <c r="BA24" s="143"/>
      <c r="BB24" s="144">
        <f>IF(BA24="si",5,0)</f>
        <v>0</v>
      </c>
      <c r="BC24" s="143"/>
      <c r="BD24" s="144">
        <f>IF(BC24="si",1,0)</f>
        <v>0</v>
      </c>
      <c r="BE24" s="148">
        <f>SUM(AP24+AR24+AT24+AV24+AX24+AZ24+BB24+BD24)</f>
        <v>12</v>
      </c>
      <c r="BF24" s="149">
        <f>AE24+AN24+BE24</f>
        <v>174</v>
      </c>
      <c r="BH24" s="152"/>
      <c r="BI24" s="152"/>
    </row>
    <row r="25" spans="1:61" s="108" customFormat="1" ht="13.5">
      <c r="A25" s="138">
        <v>19</v>
      </c>
      <c r="B25" s="139" t="s">
        <v>118</v>
      </c>
      <c r="C25" s="160" t="s">
        <v>119</v>
      </c>
      <c r="D25" s="140">
        <v>69</v>
      </c>
      <c r="E25" s="141">
        <v>18</v>
      </c>
      <c r="F25" s="142">
        <f t="shared" si="0"/>
        <v>108</v>
      </c>
      <c r="G25" s="143"/>
      <c r="H25" s="144">
        <f t="shared" si="1"/>
        <v>0</v>
      </c>
      <c r="I25" s="141">
        <v>1</v>
      </c>
      <c r="J25" s="145">
        <f t="shared" si="29"/>
        <v>3</v>
      </c>
      <c r="K25" s="143"/>
      <c r="L25" s="146">
        <f t="shared" si="26"/>
        <v>0</v>
      </c>
      <c r="M25" s="143"/>
      <c r="N25" s="144">
        <f t="shared" si="2"/>
        <v>0</v>
      </c>
      <c r="O25" s="143"/>
      <c r="P25" s="144">
        <f t="shared" si="3"/>
        <v>0</v>
      </c>
      <c r="Q25" s="143"/>
      <c r="R25" s="144">
        <f t="shared" si="4"/>
        <v>0</v>
      </c>
      <c r="S25" s="141">
        <v>5</v>
      </c>
      <c r="T25" s="142">
        <f t="shared" si="5"/>
        <v>10</v>
      </c>
      <c r="U25" s="141">
        <v>2</v>
      </c>
      <c r="V25" s="142">
        <f t="shared" si="6"/>
        <v>6</v>
      </c>
      <c r="W25" s="141"/>
      <c r="X25" s="142">
        <f t="shared" si="30"/>
        <v>0</v>
      </c>
      <c r="Y25" s="143"/>
      <c r="Z25" s="144">
        <f t="shared" si="8"/>
        <v>0</v>
      </c>
      <c r="AA25" s="143"/>
      <c r="AB25" s="144">
        <f t="shared" si="9"/>
        <v>0</v>
      </c>
      <c r="AC25" s="143"/>
      <c r="AD25" s="142">
        <f t="shared" si="10"/>
        <v>0</v>
      </c>
      <c r="AE25" s="147">
        <f t="shared" si="11"/>
        <v>127</v>
      </c>
      <c r="AF25" s="143" t="s">
        <v>100</v>
      </c>
      <c r="AG25" s="142">
        <f t="shared" si="12"/>
        <v>6</v>
      </c>
      <c r="AH25" s="143"/>
      <c r="AI25" s="144">
        <f>AH25*4</f>
        <v>0</v>
      </c>
      <c r="AJ25" s="141">
        <v>3</v>
      </c>
      <c r="AK25" s="142">
        <f t="shared" si="14"/>
        <v>9</v>
      </c>
      <c r="AL25" s="143"/>
      <c r="AM25" s="144">
        <f t="shared" si="15"/>
        <v>0</v>
      </c>
      <c r="AN25" s="147">
        <f t="shared" si="16"/>
        <v>15</v>
      </c>
      <c r="AO25" s="143"/>
      <c r="AP25" s="144">
        <f t="shared" si="17"/>
        <v>0</v>
      </c>
      <c r="AQ25" s="143" t="s">
        <v>100</v>
      </c>
      <c r="AR25" s="142">
        <f t="shared" si="18"/>
        <v>12</v>
      </c>
      <c r="AS25" s="143"/>
      <c r="AT25" s="144">
        <f t="shared" si="28"/>
        <v>0</v>
      </c>
      <c r="AU25" s="143"/>
      <c r="AV25" s="144">
        <f t="shared" si="20"/>
        <v>0</v>
      </c>
      <c r="AW25" s="143">
        <v>2</v>
      </c>
      <c r="AX25" s="144">
        <f t="shared" si="21"/>
        <v>2</v>
      </c>
      <c r="AY25" s="141">
        <v>1</v>
      </c>
      <c r="AZ25" s="142">
        <f t="shared" si="22"/>
        <v>5</v>
      </c>
      <c r="BA25" s="143"/>
      <c r="BB25" s="144">
        <f t="shared" si="23"/>
        <v>0</v>
      </c>
      <c r="BC25" s="143" t="s">
        <v>100</v>
      </c>
      <c r="BD25" s="144">
        <f t="shared" si="27"/>
        <v>1</v>
      </c>
      <c r="BE25" s="148">
        <f t="shared" si="24"/>
        <v>20</v>
      </c>
      <c r="BF25" s="149">
        <f t="shared" si="25"/>
        <v>162</v>
      </c>
      <c r="BG25" s="158"/>
      <c r="BH25" s="152"/>
      <c r="BI25" s="152"/>
    </row>
    <row r="26" spans="1:61" s="108" customFormat="1" ht="13.5">
      <c r="A26" s="138">
        <v>20</v>
      </c>
      <c r="B26" s="139" t="s">
        <v>120</v>
      </c>
      <c r="C26" s="139" t="s">
        <v>121</v>
      </c>
      <c r="D26" s="140">
        <v>60</v>
      </c>
      <c r="E26" s="141">
        <v>18</v>
      </c>
      <c r="F26" s="142">
        <f t="shared" si="0"/>
        <v>108</v>
      </c>
      <c r="G26" s="143"/>
      <c r="H26" s="144">
        <f t="shared" si="1"/>
        <v>0</v>
      </c>
      <c r="I26" s="141">
        <v>3</v>
      </c>
      <c r="J26" s="145">
        <f t="shared" si="29"/>
        <v>9</v>
      </c>
      <c r="K26" s="143"/>
      <c r="L26" s="146">
        <f t="shared" si="26"/>
        <v>0</v>
      </c>
      <c r="M26" s="143"/>
      <c r="N26" s="144">
        <f t="shared" si="2"/>
        <v>0</v>
      </c>
      <c r="O26" s="143"/>
      <c r="P26" s="144">
        <f t="shared" si="3"/>
        <v>0</v>
      </c>
      <c r="Q26" s="143"/>
      <c r="R26" s="144">
        <f t="shared" si="4"/>
        <v>0</v>
      </c>
      <c r="S26" s="141">
        <v>5</v>
      </c>
      <c r="T26" s="142">
        <f t="shared" si="5"/>
        <v>10</v>
      </c>
      <c r="U26" s="141">
        <v>4</v>
      </c>
      <c r="V26" s="142">
        <f t="shared" si="6"/>
        <v>12</v>
      </c>
      <c r="W26" s="141"/>
      <c r="X26" s="142">
        <f t="shared" si="30"/>
        <v>0</v>
      </c>
      <c r="Y26" s="143"/>
      <c r="Z26" s="144">
        <f t="shared" si="8"/>
        <v>0</v>
      </c>
      <c r="AA26" s="143"/>
      <c r="AB26" s="144">
        <f t="shared" si="9"/>
        <v>0</v>
      </c>
      <c r="AC26" s="143"/>
      <c r="AD26" s="142">
        <f t="shared" si="10"/>
        <v>0</v>
      </c>
      <c r="AE26" s="147">
        <f t="shared" si="11"/>
        <v>139</v>
      </c>
      <c r="AF26" s="143"/>
      <c r="AG26" s="142">
        <f t="shared" si="12"/>
        <v>0</v>
      </c>
      <c r="AH26" s="143"/>
      <c r="AI26" s="144">
        <f>AH26*4</f>
        <v>0</v>
      </c>
      <c r="AJ26" s="141">
        <v>1</v>
      </c>
      <c r="AK26" s="142">
        <f t="shared" si="14"/>
        <v>3</v>
      </c>
      <c r="AL26" s="143"/>
      <c r="AM26" s="144">
        <f t="shared" si="15"/>
        <v>0</v>
      </c>
      <c r="AN26" s="147">
        <f t="shared" si="16"/>
        <v>3</v>
      </c>
      <c r="AO26" s="143"/>
      <c r="AP26" s="144">
        <f t="shared" si="17"/>
        <v>0</v>
      </c>
      <c r="AQ26" s="143" t="s">
        <v>100</v>
      </c>
      <c r="AR26" s="142">
        <f t="shared" si="18"/>
        <v>12</v>
      </c>
      <c r="AS26" s="143"/>
      <c r="AT26" s="144">
        <f t="shared" si="28"/>
        <v>0</v>
      </c>
      <c r="AU26" s="143"/>
      <c r="AV26" s="144">
        <f t="shared" si="20"/>
        <v>0</v>
      </c>
      <c r="AW26" s="143"/>
      <c r="AX26" s="144">
        <f t="shared" si="21"/>
        <v>0</v>
      </c>
      <c r="AY26" s="141"/>
      <c r="AZ26" s="142">
        <f t="shared" si="22"/>
        <v>0</v>
      </c>
      <c r="BA26" s="143"/>
      <c r="BB26" s="144">
        <f t="shared" si="23"/>
        <v>0</v>
      </c>
      <c r="BC26" s="143"/>
      <c r="BD26" s="144">
        <f t="shared" si="27"/>
        <v>0</v>
      </c>
      <c r="BE26" s="148">
        <f t="shared" si="24"/>
        <v>12</v>
      </c>
      <c r="BF26" s="149">
        <f t="shared" si="25"/>
        <v>154</v>
      </c>
      <c r="BG26" s="158"/>
      <c r="BH26" s="152" t="s">
        <v>97</v>
      </c>
      <c r="BI26" s="152"/>
    </row>
    <row r="27" spans="1:61" s="108" customFormat="1" ht="13.5">
      <c r="A27" s="138">
        <v>21</v>
      </c>
      <c r="B27" s="161" t="s">
        <v>136</v>
      </c>
      <c r="C27" s="161" t="s">
        <v>137</v>
      </c>
      <c r="D27" s="162">
        <v>59</v>
      </c>
      <c r="E27" s="141">
        <v>18</v>
      </c>
      <c r="F27" s="142">
        <f>E27*6</f>
        <v>108</v>
      </c>
      <c r="G27" s="143"/>
      <c r="H27" s="144">
        <f>G27*6</f>
        <v>0</v>
      </c>
      <c r="I27" s="141">
        <v>8</v>
      </c>
      <c r="J27" s="145">
        <v>20</v>
      </c>
      <c r="K27" s="143"/>
      <c r="L27" s="146">
        <f t="shared" si="26"/>
        <v>0</v>
      </c>
      <c r="M27" s="143"/>
      <c r="N27" s="144">
        <f>M27*3</f>
        <v>0</v>
      </c>
      <c r="O27" s="143"/>
      <c r="P27" s="144">
        <f t="shared" si="3"/>
        <v>0</v>
      </c>
      <c r="Q27" s="143"/>
      <c r="R27" s="144">
        <f>Q27</f>
        <v>0</v>
      </c>
      <c r="S27" s="141">
        <v>3</v>
      </c>
      <c r="T27" s="142">
        <f>IF(S27&gt;5,10,S27*2)</f>
        <v>6</v>
      </c>
      <c r="U27" s="141"/>
      <c r="V27" s="142">
        <f>U27*3</f>
        <v>0</v>
      </c>
      <c r="W27" s="141"/>
      <c r="X27" s="142">
        <f>W27</f>
        <v>0</v>
      </c>
      <c r="Y27" s="143"/>
      <c r="Z27" s="144">
        <f>IF(Y27="si",1.5,0)</f>
        <v>0</v>
      </c>
      <c r="AA27" s="143"/>
      <c r="AB27" s="144">
        <f>IF(AA27="si",3,0)</f>
        <v>0</v>
      </c>
      <c r="AC27" s="143"/>
      <c r="AD27" s="142">
        <f>IF(AC27="si",10,0)</f>
        <v>0</v>
      </c>
      <c r="AE27" s="147" t="e">
        <f>F27+H27+J27+#REF!+N27+#REF!+R27+T27+V27+X27+Z27+AB27+AD27</f>
        <v>#REF!</v>
      </c>
      <c r="AF27" s="143"/>
      <c r="AG27" s="142">
        <f>IF(AF27="si",6,0)</f>
        <v>0</v>
      </c>
      <c r="AH27" s="143"/>
      <c r="AI27" s="144">
        <f>AH27*4</f>
        <v>0</v>
      </c>
      <c r="AJ27" s="141"/>
      <c r="AK27" s="142">
        <f>AJ27*3</f>
        <v>0</v>
      </c>
      <c r="AL27" s="143"/>
      <c r="AM27" s="144">
        <f>IF(AL27="si",6,0)</f>
        <v>0</v>
      </c>
      <c r="AN27" s="147">
        <f>AG27+AI27+AK27+AM27</f>
        <v>0</v>
      </c>
      <c r="AO27" s="143"/>
      <c r="AP27" s="144">
        <f>AO27*3</f>
        <v>0</v>
      </c>
      <c r="AQ27" s="143" t="s">
        <v>100</v>
      </c>
      <c r="AR27" s="142">
        <f>IF(AQ27="si",12,0)</f>
        <v>12</v>
      </c>
      <c r="AS27" s="143"/>
      <c r="AT27" s="144">
        <f>AS27*5</f>
        <v>0</v>
      </c>
      <c r="AU27" s="143"/>
      <c r="AV27" s="144">
        <f>AU27*3</f>
        <v>0</v>
      </c>
      <c r="AW27" s="143"/>
      <c r="AX27" s="144">
        <f>AW27</f>
        <v>0</v>
      </c>
      <c r="AY27" s="141"/>
      <c r="AZ27" s="142">
        <f>AY27*5</f>
        <v>0</v>
      </c>
      <c r="BA27" s="143"/>
      <c r="BB27" s="144">
        <f>IF(BA27="si",5,0)</f>
        <v>0</v>
      </c>
      <c r="BC27" s="143"/>
      <c r="BD27" s="144">
        <f>IF(BC27="si",1,0)</f>
        <v>0</v>
      </c>
      <c r="BE27" s="148">
        <f>SUM(AP27+AR27+AT27+AV27+AX27+AZ27+BB27+BD27)</f>
        <v>12</v>
      </c>
      <c r="BF27" s="149" t="e">
        <f>AE27+AN27+BE27</f>
        <v>#REF!</v>
      </c>
      <c r="BG27" s="158"/>
      <c r="BH27" s="151"/>
      <c r="BI27" s="152"/>
    </row>
    <row r="28" spans="1:59" s="166" customFormat="1" ht="15">
      <c r="A28" s="164"/>
      <c r="B28" s="163"/>
      <c r="C28" s="163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65"/>
    </row>
    <row r="29" spans="1:59" s="125" customFormat="1" ht="15">
      <c r="A29" s="129"/>
      <c r="B29" s="170"/>
      <c r="C29" s="170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27"/>
    </row>
    <row r="30" spans="1:59" s="175" customFormat="1" ht="15">
      <c r="A30" s="173"/>
      <c r="B30" s="174" t="s">
        <v>141</v>
      </c>
      <c r="C30" s="174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</row>
    <row r="31" spans="1:60" s="169" customFormat="1" ht="13.5">
      <c r="A31" s="138">
        <v>1</v>
      </c>
      <c r="B31" s="139" t="s">
        <v>142</v>
      </c>
      <c r="C31" s="139" t="s">
        <v>143</v>
      </c>
      <c r="D31" s="176">
        <v>74</v>
      </c>
      <c r="E31" s="141">
        <v>8</v>
      </c>
      <c r="F31" s="142">
        <f>E31*6</f>
        <v>48</v>
      </c>
      <c r="G31" s="143"/>
      <c r="H31" s="144">
        <f>G31*6</f>
        <v>0</v>
      </c>
      <c r="I31" s="141">
        <v>6</v>
      </c>
      <c r="J31" s="145">
        <v>16</v>
      </c>
      <c r="K31" s="143"/>
      <c r="L31" s="146">
        <f>K31*3</f>
        <v>0</v>
      </c>
      <c r="M31" s="143"/>
      <c r="N31" s="144">
        <f>M31*3</f>
        <v>0</v>
      </c>
      <c r="O31" s="143"/>
      <c r="P31" s="144">
        <f>O31*0.5</f>
        <v>0</v>
      </c>
      <c r="Q31" s="143"/>
      <c r="R31" s="144">
        <f>Q31</f>
        <v>0</v>
      </c>
      <c r="S31" s="141"/>
      <c r="T31" s="142">
        <f>IF(S31&gt;5,10,S31*2)</f>
        <v>0</v>
      </c>
      <c r="U31" s="141"/>
      <c r="V31" s="142">
        <f>U31*3</f>
        <v>0</v>
      </c>
      <c r="W31" s="141"/>
      <c r="X31" s="142">
        <f>W31</f>
        <v>0</v>
      </c>
      <c r="Y31" s="143"/>
      <c r="Z31" s="144">
        <f>IF(Y31="si",1.5,0)</f>
        <v>0</v>
      </c>
      <c r="AA31" s="143"/>
      <c r="AB31" s="144">
        <f>IF(AA31="si",3,0)</f>
        <v>0</v>
      </c>
      <c r="AC31" s="143"/>
      <c r="AD31" s="142">
        <f>IF(AC31="si",10,0)</f>
        <v>0</v>
      </c>
      <c r="AE31" s="147">
        <f>F31+H31+J31+L32+N31+P32+R31+T31+V31+X31+Z31+AB31+AD31</f>
        <v>64</v>
      </c>
      <c r="AF31" s="143"/>
      <c r="AG31" s="142">
        <f>IF(AF31="si",6,0)</f>
        <v>0</v>
      </c>
      <c r="AH31" s="143"/>
      <c r="AI31" s="144">
        <f>AH31*4</f>
        <v>0</v>
      </c>
      <c r="AJ31" s="141">
        <v>1</v>
      </c>
      <c r="AK31" s="142"/>
      <c r="AL31" s="143"/>
      <c r="AM31" s="144">
        <f>IF(AL31="si",6,0)</f>
        <v>0</v>
      </c>
      <c r="AN31" s="147">
        <f>AG31+AI31+AK31+AM31</f>
        <v>0</v>
      </c>
      <c r="AO31" s="143"/>
      <c r="AP31" s="144">
        <f>AO31*3</f>
        <v>0</v>
      </c>
      <c r="AQ31" s="143" t="s">
        <v>100</v>
      </c>
      <c r="AR31" s="142">
        <f>IF(AQ31="si",12,0)</f>
        <v>12</v>
      </c>
      <c r="AS31" s="143"/>
      <c r="AT31" s="144">
        <f>AS31*5</f>
        <v>0</v>
      </c>
      <c r="AU31" s="143">
        <v>1</v>
      </c>
      <c r="AV31" s="144">
        <f>AU31*3</f>
        <v>3</v>
      </c>
      <c r="AW31" s="143">
        <v>2</v>
      </c>
      <c r="AX31" s="144">
        <f>AW31</f>
        <v>2</v>
      </c>
      <c r="AY31" s="141">
        <v>1</v>
      </c>
      <c r="AZ31" s="142">
        <f>AY31*5</f>
        <v>5</v>
      </c>
      <c r="BA31" s="143"/>
      <c r="BB31" s="144">
        <f>IF(BA31="si",5,0)</f>
        <v>0</v>
      </c>
      <c r="BC31" s="143"/>
      <c r="BD31" s="144">
        <f>IF(BC31="si",1,0)</f>
        <v>0</v>
      </c>
      <c r="BE31" s="148">
        <f>SUM(AP31+AR31+AT31+AV31+AX31+AZ31+BB31+BD31)</f>
        <v>22</v>
      </c>
      <c r="BF31" s="149">
        <f>AE31+AN31+BE31</f>
        <v>86</v>
      </c>
      <c r="BG31" s="167"/>
      <c r="BH31" s="168"/>
    </row>
    <row r="32" spans="1:60" s="152" customFormat="1" ht="13.5">
      <c r="A32" s="138">
        <v>2</v>
      </c>
      <c r="B32" s="139" t="s">
        <v>144</v>
      </c>
      <c r="C32" s="139" t="s">
        <v>145</v>
      </c>
      <c r="D32" s="176">
        <v>81</v>
      </c>
      <c r="E32" s="141">
        <v>10</v>
      </c>
      <c r="F32" s="142">
        <f>E32*6</f>
        <v>60</v>
      </c>
      <c r="G32" s="143"/>
      <c r="H32" s="144">
        <f>G32*6</f>
        <v>0</v>
      </c>
      <c r="I32" s="141"/>
      <c r="J32" s="145">
        <f>I32*3</f>
        <v>0</v>
      </c>
      <c r="K32" s="143"/>
      <c r="L32" s="146">
        <f>K32*3</f>
        <v>0</v>
      </c>
      <c r="M32" s="143"/>
      <c r="N32" s="144">
        <f>M32*3</f>
        <v>0</v>
      </c>
      <c r="O32" s="143"/>
      <c r="P32" s="144">
        <f>O32*0.5</f>
        <v>0</v>
      </c>
      <c r="Q32" s="143"/>
      <c r="R32" s="144">
        <f>Q32</f>
        <v>0</v>
      </c>
      <c r="S32" s="141"/>
      <c r="T32" s="142">
        <f>IF(S32&gt;5,10,S32*2)</f>
        <v>0</v>
      </c>
      <c r="U32" s="141"/>
      <c r="V32" s="142">
        <f>U32*3</f>
        <v>0</v>
      </c>
      <c r="W32" s="141"/>
      <c r="X32" s="142">
        <f>W32</f>
        <v>0</v>
      </c>
      <c r="Y32" s="143"/>
      <c r="Z32" s="144">
        <f>IF(Y32="si",1.5,0)</f>
        <v>0</v>
      </c>
      <c r="AA32" s="143"/>
      <c r="AB32" s="144">
        <f>IF(AA32="si",3,0)</f>
        <v>0</v>
      </c>
      <c r="AC32" s="143"/>
      <c r="AD32" s="142">
        <f>IF(AC32="si",10,0)</f>
        <v>0</v>
      </c>
      <c r="AE32" s="147">
        <f>F32+H32+J32+L33+N32+P33+R32+T32+V32+X32+Z32+AB32+AD32</f>
        <v>60</v>
      </c>
      <c r="AF32" s="143" t="s">
        <v>100</v>
      </c>
      <c r="AG32" s="142">
        <f>IF(AF32="si",6,0)</f>
        <v>6</v>
      </c>
      <c r="AH32" s="143">
        <v>1</v>
      </c>
      <c r="AI32" s="144">
        <f>AH32*4</f>
        <v>4</v>
      </c>
      <c r="AJ32" s="141">
        <v>1</v>
      </c>
      <c r="AK32" s="142">
        <f>AJ32*3</f>
        <v>3</v>
      </c>
      <c r="AL32" s="143"/>
      <c r="AM32" s="144">
        <f>IF(AL32="si",6,0)</f>
        <v>0</v>
      </c>
      <c r="AN32" s="147">
        <f>AG32+AI32+AK32+AM32</f>
        <v>13</v>
      </c>
      <c r="AO32" s="143"/>
      <c r="AP32" s="144">
        <f>AO32*3</f>
        <v>0</v>
      </c>
      <c r="AQ32" s="143"/>
      <c r="AR32" s="142">
        <f>IF(AQ32="si",12,0)</f>
        <v>0</v>
      </c>
      <c r="AS32" s="143"/>
      <c r="AT32" s="144">
        <f>AS32*5</f>
        <v>0</v>
      </c>
      <c r="AU32" s="143"/>
      <c r="AV32" s="144">
        <f>AU32*3</f>
        <v>0</v>
      </c>
      <c r="AW32" s="143"/>
      <c r="AX32" s="144"/>
      <c r="AY32" s="141"/>
      <c r="AZ32" s="142">
        <f>AY32*5</f>
        <v>0</v>
      </c>
      <c r="BA32" s="143"/>
      <c r="BB32" s="144">
        <f>IF(BA32="si",5,0)</f>
        <v>0</v>
      </c>
      <c r="BC32" s="143"/>
      <c r="BD32" s="144">
        <f>IF(BC32="si",1,0)</f>
        <v>0</v>
      </c>
      <c r="BE32" s="148">
        <f>SUM(AP32+AR32+AT32+AV32+AX32+AZ32+BB32+BD32)</f>
        <v>0</v>
      </c>
      <c r="BF32" s="149">
        <f>AE32+AN32+BE32</f>
        <v>73</v>
      </c>
      <c r="BG32" s="158"/>
      <c r="BH32" s="151"/>
    </row>
    <row r="33" spans="1:60" s="152" customFormat="1" ht="13.5">
      <c r="A33" s="138">
        <v>3</v>
      </c>
      <c r="B33" s="139" t="s">
        <v>150</v>
      </c>
      <c r="C33" s="139" t="s">
        <v>151</v>
      </c>
      <c r="D33" s="176">
        <v>70</v>
      </c>
      <c r="E33" s="141">
        <v>5</v>
      </c>
      <c r="F33" s="142">
        <f>E33*6</f>
        <v>30</v>
      </c>
      <c r="G33" s="143"/>
      <c r="H33" s="144">
        <f>G33*6</f>
        <v>0</v>
      </c>
      <c r="I33" s="141">
        <v>7</v>
      </c>
      <c r="J33" s="145">
        <v>18</v>
      </c>
      <c r="K33" s="143"/>
      <c r="L33" s="146">
        <f>K33*3</f>
        <v>0</v>
      </c>
      <c r="M33" s="143">
        <v>2</v>
      </c>
      <c r="N33" s="144">
        <f>M33*3</f>
        <v>6</v>
      </c>
      <c r="O33" s="143"/>
      <c r="P33" s="144">
        <f>O33*0.5</f>
        <v>0</v>
      </c>
      <c r="Q33" s="143"/>
      <c r="R33" s="144">
        <f>Q33</f>
        <v>0</v>
      </c>
      <c r="S33" s="141"/>
      <c r="T33" s="142">
        <f>IF(S33&gt;5,10,S33*2)</f>
        <v>0</v>
      </c>
      <c r="U33" s="141"/>
      <c r="V33" s="142">
        <f>U33*3</f>
        <v>0</v>
      </c>
      <c r="W33" s="141"/>
      <c r="X33" s="142">
        <f>W33</f>
        <v>0</v>
      </c>
      <c r="Y33" s="143"/>
      <c r="Z33" s="144">
        <f>IF(Y33="si",1.5,0)</f>
        <v>0</v>
      </c>
      <c r="AA33" s="143"/>
      <c r="AB33" s="144">
        <f>IF(AA33="si",3,0)</f>
        <v>0</v>
      </c>
      <c r="AC33" s="143"/>
      <c r="AD33" s="142">
        <f>IF(AC33="si",10,0)</f>
        <v>0</v>
      </c>
      <c r="AE33" s="147">
        <f>F33+H33+J33+L34+N33+P34+R33+T33+V33+X33+Z33+AB33+AD33</f>
        <v>54</v>
      </c>
      <c r="AF33" s="143"/>
      <c r="AG33" s="142">
        <f>IF(AF33="si",6,0)</f>
        <v>0</v>
      </c>
      <c r="AH33" s="143"/>
      <c r="AI33" s="144">
        <f>AH33*4</f>
        <v>0</v>
      </c>
      <c r="AJ33" s="141"/>
      <c r="AK33" s="142">
        <f>AJ33*3</f>
        <v>0</v>
      </c>
      <c r="AL33" s="143"/>
      <c r="AM33" s="144">
        <f>IF(AL33="si",6,0)</f>
        <v>0</v>
      </c>
      <c r="AN33" s="147">
        <f>AG33+AI33+AK33+AM33</f>
        <v>0</v>
      </c>
      <c r="AO33" s="143"/>
      <c r="AP33" s="144">
        <f>AO33*3</f>
        <v>0</v>
      </c>
      <c r="AQ33" s="143" t="s">
        <v>100</v>
      </c>
      <c r="AR33" s="142">
        <f>IF(AQ33="si",12,0)</f>
        <v>12</v>
      </c>
      <c r="AS33" s="143"/>
      <c r="AT33" s="144">
        <f>AS33*5</f>
        <v>0</v>
      </c>
      <c r="AU33" s="143"/>
      <c r="AV33" s="144">
        <f>AU33*3</f>
        <v>0</v>
      </c>
      <c r="AW33" s="143">
        <v>1</v>
      </c>
      <c r="AX33" s="144">
        <f>AW33</f>
        <v>1</v>
      </c>
      <c r="AY33" s="141"/>
      <c r="AZ33" s="142">
        <f>AY33*5</f>
        <v>0</v>
      </c>
      <c r="BA33" s="143"/>
      <c r="BB33" s="144">
        <f>IF(BA33="si",5,0)</f>
        <v>0</v>
      </c>
      <c r="BC33" s="143"/>
      <c r="BD33" s="144">
        <f>IF(BC33="si",1,0)</f>
        <v>0</v>
      </c>
      <c r="BE33" s="148">
        <f>SUM(AP33+AR33+AT33+AV33+AX33+AZ33+BB33+BD33)</f>
        <v>13</v>
      </c>
      <c r="BF33" s="149">
        <f>AE33+AN33+BE33</f>
        <v>67</v>
      </c>
      <c r="BG33" s="158"/>
      <c r="BH33" s="151"/>
    </row>
    <row r="34" spans="1:60" s="152" customFormat="1" ht="13.5">
      <c r="A34" s="138">
        <v>4</v>
      </c>
      <c r="B34" s="139" t="s">
        <v>152</v>
      </c>
      <c r="C34" s="139" t="s">
        <v>153</v>
      </c>
      <c r="D34" s="176">
        <v>70</v>
      </c>
      <c r="E34" s="141">
        <v>0</v>
      </c>
      <c r="F34" s="142">
        <f>E34*6</f>
        <v>0</v>
      </c>
      <c r="G34" s="143"/>
      <c r="H34" s="144">
        <f>G34*6</f>
        <v>0</v>
      </c>
      <c r="I34" s="141">
        <v>5</v>
      </c>
      <c r="J34" s="145">
        <f>I34*3</f>
        <v>15</v>
      </c>
      <c r="K34" s="143"/>
      <c r="L34" s="146">
        <f>K34*3</f>
        <v>0</v>
      </c>
      <c r="M34" s="143">
        <v>3</v>
      </c>
      <c r="N34" s="144">
        <f>M34*3</f>
        <v>9</v>
      </c>
      <c r="O34" s="143"/>
      <c r="P34" s="144">
        <f>O34*0.5</f>
        <v>0</v>
      </c>
      <c r="Q34" s="143"/>
      <c r="R34" s="144">
        <f>Q34</f>
        <v>0</v>
      </c>
      <c r="S34" s="141"/>
      <c r="T34" s="142">
        <f>IF(S34&gt;5,10,S34*2)</f>
        <v>0</v>
      </c>
      <c r="U34" s="141"/>
      <c r="V34" s="142">
        <f>U34*3</f>
        <v>0</v>
      </c>
      <c r="W34" s="141"/>
      <c r="X34" s="142">
        <f>W34</f>
        <v>0</v>
      </c>
      <c r="Y34" s="143"/>
      <c r="Z34" s="144">
        <f>IF(Y34="si",1.5,0)</f>
        <v>0</v>
      </c>
      <c r="AA34" s="143"/>
      <c r="AB34" s="144">
        <f>IF(AA34="si",3,0)</f>
        <v>0</v>
      </c>
      <c r="AC34" s="143"/>
      <c r="AD34" s="142">
        <f>IF(AC34="si",10,0)</f>
        <v>0</v>
      </c>
      <c r="AE34" s="147">
        <f>F34+H34+J34+L35+N34+P35+R34+T34+V34+X34+Z34+AB34+AD34</f>
        <v>24</v>
      </c>
      <c r="AF34" s="143"/>
      <c r="AG34" s="142">
        <f>IF(AF34="si",6,0)</f>
        <v>0</v>
      </c>
      <c r="AH34" s="143"/>
      <c r="AI34" s="144">
        <f>AH34*4</f>
        <v>0</v>
      </c>
      <c r="AJ34" s="141"/>
      <c r="AK34" s="142">
        <f>AJ34*3</f>
        <v>0</v>
      </c>
      <c r="AL34" s="143"/>
      <c r="AM34" s="144">
        <f>IF(AL34="si",6,0)</f>
        <v>0</v>
      </c>
      <c r="AN34" s="147">
        <f>AG34+AI34+AK34+AM34</f>
        <v>0</v>
      </c>
      <c r="AO34" s="143"/>
      <c r="AP34" s="144">
        <f>AO34*3</f>
        <v>0</v>
      </c>
      <c r="AQ34" s="143" t="s">
        <v>100</v>
      </c>
      <c r="AR34" s="142">
        <f>IF(AQ34="si",12,0)</f>
        <v>12</v>
      </c>
      <c r="AS34" s="143"/>
      <c r="AT34" s="144">
        <f>AS34*5</f>
        <v>0</v>
      </c>
      <c r="AU34" s="143"/>
      <c r="AV34" s="144">
        <f>AU34*3</f>
        <v>0</v>
      </c>
      <c r="AW34" s="143">
        <v>4</v>
      </c>
      <c r="AX34" s="144">
        <f>AW34</f>
        <v>4</v>
      </c>
      <c r="AY34" s="141"/>
      <c r="AZ34" s="142">
        <f>AY34*5</f>
        <v>0</v>
      </c>
      <c r="BA34" s="143"/>
      <c r="BB34" s="144">
        <f>IF(BA34="si",5,0)</f>
        <v>0</v>
      </c>
      <c r="BC34" s="143"/>
      <c r="BD34" s="144">
        <f>IF(BC34="si",1,0)</f>
        <v>0</v>
      </c>
      <c r="BE34" s="148">
        <f>SUM(AP34+AR34+AT34+AV34+AX34+AZ34+BB34+BD34)</f>
        <v>16</v>
      </c>
      <c r="BF34" s="149">
        <f>AE34+AN34+BE34</f>
        <v>40</v>
      </c>
      <c r="BG34" s="158"/>
      <c r="BH34" s="151"/>
    </row>
    <row r="36" spans="1:61" s="128" customFormat="1" ht="15">
      <c r="A36" s="129"/>
      <c r="B36" s="130" t="s">
        <v>157</v>
      </c>
      <c r="C36" s="130"/>
      <c r="D36" s="131"/>
      <c r="E36" s="132"/>
      <c r="F36" s="133"/>
      <c r="G36" s="131"/>
      <c r="H36" s="134"/>
      <c r="I36" s="132"/>
      <c r="J36" s="135"/>
      <c r="K36" s="131"/>
      <c r="L36" s="136"/>
      <c r="M36" s="131"/>
      <c r="N36" s="134"/>
      <c r="O36" s="131"/>
      <c r="P36" s="134"/>
      <c r="Q36" s="131"/>
      <c r="R36" s="134"/>
      <c r="S36" s="132"/>
      <c r="T36" s="133"/>
      <c r="U36" s="132"/>
      <c r="V36" s="133"/>
      <c r="W36" s="132"/>
      <c r="X36" s="133"/>
      <c r="Y36" s="131"/>
      <c r="Z36" s="134"/>
      <c r="AA36" s="131"/>
      <c r="AB36" s="134"/>
      <c r="AC36" s="131"/>
      <c r="AD36" s="133"/>
      <c r="AE36" s="133"/>
      <c r="AF36" s="131"/>
      <c r="AG36" s="133"/>
      <c r="AH36" s="131"/>
      <c r="AI36" s="134"/>
      <c r="AJ36" s="132"/>
      <c r="AK36" s="133"/>
      <c r="AL36" s="131"/>
      <c r="AM36" s="134"/>
      <c r="AN36" s="133"/>
      <c r="AO36" s="131"/>
      <c r="AP36" s="134"/>
      <c r="AQ36" s="131"/>
      <c r="AR36" s="133"/>
      <c r="AS36" s="131"/>
      <c r="AT36" s="134"/>
      <c r="AU36" s="131"/>
      <c r="AV36" s="134"/>
      <c r="AW36" s="131"/>
      <c r="AX36" s="134"/>
      <c r="AY36" s="132"/>
      <c r="AZ36" s="133"/>
      <c r="BA36" s="131"/>
      <c r="BB36" s="134"/>
      <c r="BC36" s="131"/>
      <c r="BD36" s="134"/>
      <c r="BE36" s="136"/>
      <c r="BF36" s="137"/>
      <c r="BH36" s="126"/>
      <c r="BI36" s="126"/>
    </row>
    <row r="37" spans="1:61" s="93" customFormat="1" ht="13.5">
      <c r="A37" s="76"/>
      <c r="B37" s="105"/>
      <c r="C37" s="105"/>
      <c r="D37" s="106"/>
      <c r="E37" s="107"/>
      <c r="F37" s="100"/>
      <c r="G37" s="106"/>
      <c r="H37" s="101"/>
      <c r="I37" s="107"/>
      <c r="J37" s="102"/>
      <c r="K37" s="106"/>
      <c r="L37" s="103"/>
      <c r="M37" s="106"/>
      <c r="N37" s="101"/>
      <c r="O37" s="106"/>
      <c r="P37" s="101"/>
      <c r="Q37" s="106"/>
      <c r="R37" s="101"/>
      <c r="S37" s="107"/>
      <c r="T37" s="100"/>
      <c r="U37" s="107"/>
      <c r="V37" s="100"/>
      <c r="W37" s="107"/>
      <c r="X37" s="100"/>
      <c r="Y37" s="106"/>
      <c r="Z37" s="101"/>
      <c r="AA37" s="106"/>
      <c r="AB37" s="101"/>
      <c r="AC37" s="106"/>
      <c r="AD37" s="100"/>
      <c r="AE37" s="100"/>
      <c r="AF37" s="106"/>
      <c r="AG37" s="100"/>
      <c r="AH37" s="106"/>
      <c r="AI37" s="101"/>
      <c r="AJ37" s="107"/>
      <c r="AK37" s="100"/>
      <c r="AL37" s="106"/>
      <c r="AM37" s="101"/>
      <c r="AN37" s="100"/>
      <c r="AO37" s="106"/>
      <c r="AP37" s="101"/>
      <c r="AQ37" s="106"/>
      <c r="AR37" s="100"/>
      <c r="AS37" s="106"/>
      <c r="AT37" s="101"/>
      <c r="AU37" s="106"/>
      <c r="AV37" s="101"/>
      <c r="AW37" s="106"/>
      <c r="AX37" s="101"/>
      <c r="AY37" s="107"/>
      <c r="AZ37" s="100"/>
      <c r="BA37" s="106"/>
      <c r="BB37" s="101"/>
      <c r="BC37" s="106"/>
      <c r="BD37" s="101"/>
      <c r="BE37" s="103"/>
      <c r="BF37" s="104"/>
      <c r="BH37" s="98"/>
      <c r="BI37" s="98"/>
    </row>
    <row r="38" spans="1:53" ht="15">
      <c r="A38" s="80" t="s">
        <v>92</v>
      </c>
      <c r="B38" s="72"/>
      <c r="C38" s="81"/>
      <c r="D38" s="73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3"/>
      <c r="W38" s="83"/>
      <c r="X38" s="83"/>
      <c r="Y38" s="83"/>
      <c r="Z38" s="83"/>
      <c r="AA38" s="74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6"/>
      <c r="AZ38" s="6"/>
      <c r="BA38" s="6"/>
    </row>
    <row r="39" spans="1:53" ht="15">
      <c r="A39" s="73" t="s">
        <v>93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6"/>
      <c r="AZ39" s="6"/>
      <c r="BA39" s="6"/>
    </row>
    <row r="40" spans="1:50" ht="15">
      <c r="A40" s="75" t="s">
        <v>94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</row>
    <row r="41" spans="1:50" ht="15">
      <c r="A41" s="85" t="s">
        <v>89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</row>
    <row r="42" spans="1:59" ht="15">
      <c r="A42" s="85" t="s">
        <v>90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BE42" s="74"/>
      <c r="BF42" s="74"/>
      <c r="BG42" s="76"/>
    </row>
    <row r="43" spans="1:59" ht="15">
      <c r="A43" s="85" t="s">
        <v>91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BE43" s="74"/>
      <c r="BF43" s="74"/>
      <c r="BG43" s="77"/>
    </row>
    <row r="44" spans="1:59" ht="15">
      <c r="A44" s="85" t="s">
        <v>138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BE44" s="74"/>
      <c r="BF44" s="74"/>
      <c r="BG44" s="76"/>
    </row>
    <row r="45" spans="1:59" ht="15">
      <c r="A45" s="84"/>
      <c r="B45" s="85" t="s">
        <v>95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BE45" s="74"/>
      <c r="BF45" s="74"/>
      <c r="BG45" s="77"/>
    </row>
    <row r="46" spans="1:59" ht="13.5">
      <c r="A46" s="78"/>
      <c r="B46" s="79"/>
      <c r="C46" s="79"/>
      <c r="D46" s="86"/>
      <c r="E46" s="76"/>
      <c r="F46" s="74"/>
      <c r="G46" s="76"/>
      <c r="H46" s="74"/>
      <c r="I46" s="74"/>
      <c r="J46" s="74"/>
      <c r="K46" s="76"/>
      <c r="L46" s="74"/>
      <c r="M46" s="74"/>
      <c r="N46" s="74"/>
      <c r="O46" s="76"/>
      <c r="P46" s="74"/>
      <c r="Q46" s="76"/>
      <c r="R46" s="74"/>
      <c r="S46" s="76"/>
      <c r="T46" s="74"/>
      <c r="U46" s="76"/>
      <c r="V46" s="74"/>
      <c r="W46" s="74"/>
      <c r="X46" s="74"/>
      <c r="Y46" s="76"/>
      <c r="Z46" s="74"/>
      <c r="AA46" s="76"/>
      <c r="AB46" s="74"/>
      <c r="AC46" s="74"/>
      <c r="AD46" s="74"/>
      <c r="AE46" s="74"/>
      <c r="AF46" s="76"/>
      <c r="AG46" s="74"/>
      <c r="AH46" s="76"/>
      <c r="AI46" s="74"/>
      <c r="AJ46" s="76"/>
      <c r="AK46" s="74"/>
      <c r="AL46" s="76"/>
      <c r="AM46" s="74"/>
      <c r="AN46" s="74"/>
      <c r="AO46" s="76"/>
      <c r="AP46" s="74"/>
      <c r="AQ46" s="76"/>
      <c r="AR46" s="74"/>
      <c r="AS46" s="76"/>
      <c r="AT46" s="74"/>
      <c r="AU46" s="76"/>
      <c r="AV46" s="74"/>
      <c r="AW46" s="76"/>
      <c r="AX46" s="74"/>
      <c r="AY46" s="76"/>
      <c r="AZ46" s="74"/>
      <c r="BA46" s="76"/>
      <c r="BB46" s="74"/>
      <c r="BE46" s="74"/>
      <c r="BF46" s="74"/>
      <c r="BG46" s="76"/>
    </row>
    <row r="47" spans="1:39" s="108" customFormat="1" ht="13.5">
      <c r="A47" s="76"/>
      <c r="B47" s="177" t="s">
        <v>156</v>
      </c>
      <c r="C47" s="79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74"/>
      <c r="AI47" s="76"/>
      <c r="AJ47" s="74"/>
      <c r="AK47" s="74"/>
      <c r="AL47" s="74"/>
      <c r="AM47" s="124"/>
    </row>
    <row r="48" spans="1:54" ht="15">
      <c r="A48" s="187"/>
      <c r="B48" s="187"/>
      <c r="C48" s="187"/>
      <c r="D48" s="187"/>
      <c r="E48" s="187"/>
      <c r="F48" s="187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87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4"/>
      <c r="BA48" s="76"/>
      <c r="BB48" s="74"/>
    </row>
    <row r="49" spans="1:54" ht="15">
      <c r="A49" s="76"/>
      <c r="B49" s="198" t="s">
        <v>155</v>
      </c>
      <c r="C49" s="198"/>
      <c r="D49" s="198"/>
      <c r="E49" s="198"/>
      <c r="F49" s="198"/>
      <c r="G49" s="76"/>
      <c r="H49" s="74"/>
      <c r="I49" s="74"/>
      <c r="J49" s="74"/>
      <c r="K49" s="76"/>
      <c r="L49" s="74"/>
      <c r="M49" s="74"/>
      <c r="N49" s="74"/>
      <c r="O49" s="76"/>
      <c r="P49" s="74"/>
      <c r="Q49" s="76"/>
      <c r="R49" s="74"/>
      <c r="S49" s="76"/>
      <c r="T49" s="74"/>
      <c r="U49" s="76"/>
      <c r="V49" s="74"/>
      <c r="W49" s="74"/>
      <c r="X49" s="74"/>
      <c r="Y49" s="76"/>
      <c r="Z49" s="74"/>
      <c r="AA49" s="76"/>
      <c r="AB49" s="74"/>
      <c r="AC49" s="74"/>
      <c r="AD49" s="74"/>
      <c r="AE49" s="74"/>
      <c r="AF49" s="76"/>
      <c r="AG49" s="74"/>
      <c r="AH49" s="76"/>
      <c r="AI49" s="74"/>
      <c r="AJ49" s="76"/>
      <c r="AK49" s="74"/>
      <c r="AL49" s="76"/>
      <c r="AM49" s="74"/>
      <c r="AN49" s="180" t="s">
        <v>161</v>
      </c>
      <c r="AO49" s="88"/>
      <c r="AP49" s="99"/>
      <c r="AQ49" s="76"/>
      <c r="AR49" s="74"/>
      <c r="AS49" s="76"/>
      <c r="AT49" s="74"/>
      <c r="AU49" s="76"/>
      <c r="AV49" s="74"/>
      <c r="AW49" s="76"/>
      <c r="AX49" s="74"/>
      <c r="AY49" s="76"/>
      <c r="AZ49" s="74"/>
      <c r="BA49" s="76"/>
      <c r="BB49" s="74"/>
    </row>
    <row r="50" spans="1:54" ht="15">
      <c r="A50" s="76"/>
      <c r="B50" s="79" t="s">
        <v>96</v>
      </c>
      <c r="C50" s="79"/>
      <c r="D50" s="76"/>
      <c r="E50" s="76"/>
      <c r="F50" s="74"/>
      <c r="G50" s="76"/>
      <c r="H50" s="74"/>
      <c r="I50" s="74"/>
      <c r="J50" s="74"/>
      <c r="K50" s="76"/>
      <c r="L50" s="74"/>
      <c r="M50" s="74"/>
      <c r="N50" s="74"/>
      <c r="O50" s="76"/>
      <c r="P50" s="74"/>
      <c r="Q50" s="76"/>
      <c r="R50" s="74"/>
      <c r="S50" s="76"/>
      <c r="T50" s="74"/>
      <c r="U50" s="76"/>
      <c r="V50" s="74"/>
      <c r="W50" s="74"/>
      <c r="X50" s="74"/>
      <c r="Y50" s="76"/>
      <c r="Z50" s="74"/>
      <c r="AA50" s="76"/>
      <c r="AB50" s="74"/>
      <c r="AC50" s="74"/>
      <c r="AD50" s="74"/>
      <c r="AE50" s="74"/>
      <c r="AF50" s="76"/>
      <c r="AG50" s="74"/>
      <c r="AH50" s="76"/>
      <c r="AI50" s="74" t="s">
        <v>160</v>
      </c>
      <c r="AJ50" s="76"/>
      <c r="AQ50" s="74"/>
      <c r="AR50" s="76"/>
      <c r="AS50" s="74"/>
      <c r="AT50" s="179" t="s">
        <v>158</v>
      </c>
      <c r="AU50" s="179"/>
      <c r="AV50" s="179"/>
      <c r="AW50" s="179"/>
      <c r="BA50" s="76"/>
      <c r="BB50" s="74"/>
    </row>
    <row r="51" spans="1:50" ht="12.7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 t="s">
        <v>159</v>
      </c>
      <c r="AO51" s="84"/>
      <c r="AP51" s="84"/>
      <c r="AQ51" s="84"/>
      <c r="AR51" s="84"/>
      <c r="AS51" s="84"/>
      <c r="AT51" s="84"/>
      <c r="AU51" s="84"/>
      <c r="AV51" s="84"/>
      <c r="AW51" s="84"/>
      <c r="AX51" s="84"/>
    </row>
    <row r="52" ht="12.75">
      <c r="AN52" s="108"/>
    </row>
    <row r="53" spans="3:40" ht="12.75">
      <c r="C53" s="93"/>
      <c r="D53" s="93"/>
      <c r="E53" s="93"/>
      <c r="F53" s="93"/>
      <c r="G53" s="93"/>
      <c r="H53" s="93"/>
      <c r="I53" s="93"/>
      <c r="J53" s="93"/>
      <c r="K53" s="93"/>
      <c r="AN53" s="108"/>
    </row>
    <row r="56" spans="3:12" ht="12.75">
      <c r="C56" s="93"/>
      <c r="D56" s="93"/>
      <c r="E56" s="93"/>
      <c r="F56" s="93"/>
      <c r="G56" s="93"/>
      <c r="H56" s="93"/>
      <c r="I56" s="93"/>
      <c r="J56" s="93"/>
      <c r="K56" s="93"/>
      <c r="L56" s="93"/>
    </row>
  </sheetData>
  <sheetProtection/>
  <mergeCells count="10">
    <mergeCell ref="B49:F49"/>
    <mergeCell ref="BH2:BH5"/>
    <mergeCell ref="BI2:BI5"/>
    <mergeCell ref="BF2:BF5"/>
    <mergeCell ref="A48:F48"/>
    <mergeCell ref="A2:A5"/>
    <mergeCell ref="D28:BF28"/>
    <mergeCell ref="B2:B5"/>
    <mergeCell ref="C2:C5"/>
    <mergeCell ref="D2:D5"/>
  </mergeCells>
  <printOptions/>
  <pageMargins left="0.18" right="0.2" top="0.9" bottom="0.35" header="0.26" footer="0.15"/>
  <pageSetup horizontalDpi="600" verticalDpi="600" orientation="landscape" paperSize="8" scale="77" r:id="rId1"/>
  <headerFooter alignWithMargins="0">
    <oddHeader>&amp;CISTITUTO COMPRENSIVO DI SERRASTRETTA
SCUOLA DELL'INFANZIA - PRIMARIA - SECONDARIA DI 1° GRADO
VIA G. LEOPARDI TEL/FAX 0968 81006 - 818921 czee084008@istruzione.it
COD.MEC. CZIC813004 - 88040 SERRASTRETTA (CZ)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Amministrativo3</cp:lastModifiedBy>
  <cp:lastPrinted>2016-05-09T11:46:49Z</cp:lastPrinted>
  <dcterms:created xsi:type="dcterms:W3CDTF">2005-03-02T11:14:51Z</dcterms:created>
  <dcterms:modified xsi:type="dcterms:W3CDTF">2016-05-09T14:07:34Z</dcterms:modified>
  <cp:category/>
  <cp:version/>
  <cp:contentType/>
  <cp:contentStatus/>
</cp:coreProperties>
</file>